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20" windowWidth="20620" windowHeight="11640" tabRatio="841" activeTab="2"/>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Projected Sales Forecast (3)" sheetId="7" r:id="rId7"/>
    <sheet name="7. Cash Receipts-Disbursements" sheetId="8" r:id="rId8"/>
    <sheet name="8. Beginning Balance Sheet" sheetId="9" r:id="rId9"/>
    <sheet name="9. Income Statement" sheetId="10" r:id="rId10"/>
    <sheet name="10. Cash Flow Statement" sheetId="11" r:id="rId11"/>
    <sheet name="11. Balance Sheet" sheetId="12" r:id="rId12"/>
    <sheet name="12. Year End Summary" sheetId="13" r:id="rId13"/>
    <sheet name="13. Income Statement (2)" sheetId="14" r:id="rId14"/>
    <sheet name="14. Cash Flow Statement (2)" sheetId="15" r:id="rId15"/>
    <sheet name="15. Balance Sheet (2)" sheetId="16" r:id="rId16"/>
    <sheet name="16. Income Statement (3)" sheetId="17" r:id="rId17"/>
    <sheet name="17.  Cash Flow Statement (3)" sheetId="18" r:id="rId18"/>
    <sheet name="18. Balance Sheet (3)" sheetId="19" r:id="rId19"/>
    <sheet name="19. Financial Ratios" sheetId="20" r:id="rId20"/>
    <sheet name="20. Breakeven Analysis" sheetId="21" r:id="rId21"/>
    <sheet name="21. Amoritization Schedule" sheetId="22" r:id="rId22"/>
    <sheet name="22. Financial Diagnostics" sheetId="23" r:id="rId23"/>
  </sheets>
  <definedNames>
    <definedName name="_xlnm.Print_Area" localSheetId="13">'13. Income Statement (2)'!$A$1:$Q$80</definedName>
    <definedName name="_xlnm.Print_Area" localSheetId="16">'16. Income Statement (3)'!$A$1:$Q$80</definedName>
    <definedName name="_xlnm.Print_Area" localSheetId="9">'9. Income Statement'!$A$1:$Q$80</definedName>
    <definedName name="_xlnm.Print_Area" localSheetId="0">'Introduction'!$A$1:$P$31</definedName>
    <definedName name="_xlnm.Print_Titles" localSheetId="10">'10. Cash Flow Statement'!$1:$6</definedName>
    <definedName name="_xlnm.Print_Titles" localSheetId="11">'11. Balance Sheet'!$1:$6</definedName>
    <definedName name="_xlnm.Print_Titles" localSheetId="12">'12. Year End Summary'!$1:$6</definedName>
    <definedName name="_xlnm.Print_Titles" localSheetId="13">'13. Income Statement (2)'!$1:$6</definedName>
    <definedName name="_xlnm.Print_Titles" localSheetId="14">'14. Cash Flow Statement (2)'!$1:$6</definedName>
    <definedName name="_xlnm.Print_Titles" localSheetId="15">'15. Balance Sheet (2)'!$1:$6</definedName>
    <definedName name="_xlnm.Print_Titles" localSheetId="16">'16. Income Statement (3)'!$1:$6</definedName>
    <definedName name="_xlnm.Print_Titles" localSheetId="17">'17.  Cash Flow Statement (3)'!$1:$6</definedName>
    <definedName name="_xlnm.Print_Titles" localSheetId="18">'18. Balance Sheet (3)'!$1:$6</definedName>
    <definedName name="_xlnm.Print_Titles" localSheetId="8">'8. Beginning Balance Sheet'!$1:$6</definedName>
    <definedName name="_xlnm.Print_Titles" localSheetId="9">'9. Income Statement'!$1:$6</definedName>
  </definedNames>
  <calcPr fullCalcOnLoad="1"/>
</workbook>
</file>

<file path=xl/comments20.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<sst xmlns="http://schemas.openxmlformats.org/spreadsheetml/2006/main" count="652" uniqueCount="306">
  <si>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</si>
  <si>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</si>
  <si>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</si>
  <si>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</si>
  <si>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</si>
  <si>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</si>
  <si>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</si>
  <si>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</si>
  <si>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</si>
  <si>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</si>
  <si>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</si>
  <si>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</si>
  <si>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</si>
  <si>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</si>
  <si>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</si>
  <si>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</si>
  <si>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</si>
  <si>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</si>
  <si>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</si>
  <si>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</si>
  <si>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</si>
  <si>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</si>
  <si>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</si>
  <si>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</si>
  <si>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</si>
  <si>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</si>
  <si>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</si>
  <si>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</si>
  <si>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Required Start-Up Funds</t>
  </si>
  <si>
    <t>Amount</t>
  </si>
  <si>
    <t>Totals</t>
  </si>
  <si>
    <t>Payroll</t>
  </si>
  <si>
    <t xml:space="preserve">Fulltime </t>
  </si>
  <si>
    <t>% Change (Annual Salary Increae)</t>
  </si>
  <si>
    <t>Estimated Hours Per Month</t>
  </si>
  <si>
    <t>Estimated Overtime</t>
  </si>
  <si>
    <t>Product/Service A</t>
  </si>
  <si>
    <t>Product/Service B</t>
  </si>
  <si>
    <t>Product/Service C</t>
  </si>
  <si>
    <t>Product/Service D</t>
  </si>
  <si>
    <t>Product/Service E</t>
  </si>
  <si>
    <t>Product/Serivce F</t>
  </si>
  <si>
    <t>Projected Revenue</t>
  </si>
  <si>
    <t>Seasonality Factor</t>
  </si>
  <si>
    <t>Projected Sales Forecast</t>
  </si>
  <si>
    <t>Gross Margin Per Unit</t>
  </si>
  <si>
    <t>Products and Services</t>
  </si>
  <si>
    <t>Fixed Expense Allocation</t>
  </si>
  <si>
    <t xml:space="preserve">          %</t>
  </si>
  <si>
    <t>Monthly</t>
  </si>
  <si>
    <t>Year Two</t>
  </si>
  <si>
    <t>Salaries and Wages</t>
  </si>
  <si>
    <t>Owner's Compensation</t>
  </si>
  <si>
    <t>Owner's Cash Injection</t>
  </si>
  <si>
    <t>Salaries</t>
  </si>
  <si>
    <t>Wages</t>
  </si>
  <si>
    <t>Estimated Rate Per Hour</t>
  </si>
  <si>
    <t>Part-Time Employees</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</si>
  <si>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</si>
  <si>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</si>
  <si>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</si>
  <si>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</si>
  <si>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</si>
  <si>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</si>
  <si>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</si>
  <si>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</si>
  <si>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Medicare</t>
  </si>
  <si>
    <t>Total Salaries and Related Expenses</t>
  </si>
  <si>
    <t>#</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</si>
  <si>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</si>
  <si>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</si>
  <si>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</si>
  <si>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</si>
  <si>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</si>
  <si>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</si>
  <si>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</si>
  <si>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</si>
  <si>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</si>
  <si>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</si>
  <si>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</si>
  <si>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</si>
  <si>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</si>
  <si>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</si>
  <si>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</si>
  <si>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</si>
  <si>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Projected Unit Sales</t>
  </si>
  <si>
    <t>Year One</t>
  </si>
  <si>
    <t>Year Three</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</si>
  <si>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</si>
  <si>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</si>
  <si>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</si>
  <si>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</si>
  <si>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</si>
  <si>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</si>
  <si>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</si>
  <si>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</si>
  <si>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</si>
  <si>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</si>
  <si>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</si>
  <si>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</si>
  <si>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</si>
  <si>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</si>
  <si>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</si>
  <si>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</si>
  <si>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</si>
  <si>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Credit Card and Bank Charges</t>
  </si>
  <si>
    <t>Total Salary and Wages</t>
  </si>
  <si>
    <t>Net Income</t>
  </si>
  <si>
    <t>Beginning Cash Balance</t>
  </si>
  <si>
    <t>Cash Inflows</t>
  </si>
  <si>
    <t>Income from Sales</t>
  </si>
  <si>
    <t>Accounts Receivable</t>
  </si>
  <si>
    <t>Independent Contractors</t>
  </si>
  <si>
    <t>Total Salaries and Wages</t>
  </si>
  <si>
    <t>Payroll Taxes and Benefits</t>
  </si>
  <si>
    <t>Federal Unemployment Tax (FUTA)</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</si>
  <si>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</si>
  <si>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</si>
  <si>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</si>
  <si>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</si>
  <si>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</si>
  <si>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</si>
  <si>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</si>
  <si>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</si>
  <si>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</si>
  <si>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</si>
  <si>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</si>
  <si>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</si>
  <si>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</si>
  <si>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</si>
  <si>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</si>
  <si>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</si>
  <si>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</si>
  <si>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</si>
  <si>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Total Owner's Equity</t>
  </si>
  <si>
    <t>Year End Summary</t>
  </si>
  <si>
    <t>%</t>
  </si>
  <si>
    <t>Cash Receipts and Disbursements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</si>
  <si>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</si>
  <si>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</si>
  <si>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</si>
  <si>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</si>
  <si>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</si>
  <si>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</si>
  <si>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</si>
  <si>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</si>
  <si>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</si>
  <si>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</si>
  <si>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</si>
  <si>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</si>
  <si>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</si>
  <si>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</si>
  <si>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</si>
  <si>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</si>
  <si>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</si>
  <si>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</si>
  <si>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</si>
  <si>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</si>
  <si>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</si>
  <si>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</si>
  <si>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</si>
  <si>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</si>
  <si>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</si>
  <si>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</si>
  <si>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</si>
  <si>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</si>
  <si>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</si>
  <si>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</si>
  <si>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</si>
  <si>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</si>
  <si>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</si>
  <si>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</si>
  <si>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</si>
  <si>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</si>
  <si>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</si>
  <si>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</si>
  <si>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</si>
  <si>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</si>
  <si>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</si>
  <si>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</si>
  <si>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</si>
  <si>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</si>
  <si>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</si>
  <si>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Assumptions</t>
  </si>
  <si>
    <t>Return on Equity</t>
  </si>
  <si>
    <t>Return on Assets</t>
  </si>
  <si>
    <t>Owner's Compensation to Sales</t>
  </si>
  <si>
    <t>Days in Receivables</t>
  </si>
  <si>
    <t>Accounts Receivable Turnover</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</si>
  <si>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</si>
  <si>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</si>
  <si>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</si>
  <si>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</si>
  <si>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</si>
  <si>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</si>
  <si>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</si>
  <si>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</si>
  <si>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</si>
  <si>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</si>
  <si>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</si>
  <si>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4.  Projected Sales Forecast (2 sheets)</t>
  </si>
  <si>
    <t>5.  Cash Receipts and Disbursements</t>
  </si>
  <si>
    <t>3.  Fixed Operating Expenses</t>
  </si>
  <si>
    <t>q</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</si>
  <si>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</si>
  <si>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</si>
  <si>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</si>
  <si>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</si>
  <si>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</si>
  <si>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</si>
  <si>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</si>
  <si>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</si>
  <si>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</si>
  <si>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</si>
  <si>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</si>
  <si>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</si>
  <si>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</si>
  <si>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</si>
  <si>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</si>
  <si>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</si>
  <si>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</si>
  <si>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</si>
  <si>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</si>
  <si>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</si>
  <si>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</si>
  <si>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</si>
  <si>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</si>
  <si>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</si>
  <si>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</si>
  <si>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</si>
  <si>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</si>
  <si>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</si>
  <si>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</si>
  <si>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</si>
  <si>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</si>
  <si>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</si>
  <si>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</si>
  <si>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</si>
  <si>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</si>
  <si>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Total Cash Inflows</t>
  </si>
  <si>
    <t>Cash Outflows</t>
  </si>
  <si>
    <t>New Capital Purchases</t>
  </si>
  <si>
    <t>Operating Activities</t>
  </si>
  <si>
    <t>Financing Activities</t>
  </si>
  <si>
    <t>Loan Payments</t>
  </si>
  <si>
    <t>Line of Credit Interest</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</si>
  <si>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</si>
  <si>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</si>
  <si>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</si>
  <si>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</si>
  <si>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</si>
  <si>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</si>
  <si>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</si>
  <si>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</si>
  <si>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</si>
  <si>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</si>
  <si>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</si>
  <si>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</si>
  <si>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</si>
  <si>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</si>
  <si>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</si>
  <si>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</si>
  <si>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</si>
  <si>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</si>
  <si>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</si>
  <si>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</si>
  <si>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</si>
  <si>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</si>
  <si>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</si>
  <si>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</si>
  <si>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</si>
  <si>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</si>
  <si>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</si>
  <si>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</si>
  <si>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</si>
  <si>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</si>
  <si>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</si>
  <si>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</si>
  <si>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</si>
  <si>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</si>
  <si>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Misc 1</t>
  </si>
  <si>
    <t>Misc 2</t>
  </si>
  <si>
    <t>Misc 3</t>
  </si>
  <si>
    <t>Misc 4</t>
  </si>
  <si>
    <t>Misc 5</t>
  </si>
  <si>
    <t>Misc 6</t>
  </si>
  <si>
    <t>Misc 7</t>
  </si>
  <si>
    <t>Misc 8</t>
  </si>
  <si>
    <t>Misc 9</t>
  </si>
  <si>
    <t>Misc 10</t>
  </si>
  <si>
    <t>Misc 11</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</si>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</sst>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_(&quot;$&quot;* #,##0.000_);_(&quot;$&quot;* \(#,##0.000\);_(&quot;$&quot;* &quot;-&quot;??_);_(@_)"/>
    <numFmt numFmtId="175" formatCode="0.000%"/>
    <numFmt numFmtId="176" formatCode="_(* #,##0.000_);_(* \(#,##0.000\);_(* &quot;-&quot;??_);_(@_)"/>
    <numFmt numFmtId="177" formatCode="_(* #,##0.0000_);_(* \(#,##0.0000\);_(* &quot;-&quot;??_);_(@_)"/>
    <numFmt numFmtId="178" formatCode="&quot;$&quot;#,##0.0_);[Red]\(&quot;$&quot;#,##0.0\)"/>
    <numFmt numFmtId="179" formatCode="0.0000000"/>
    <numFmt numFmtId="180" formatCode="0.000000"/>
    <numFmt numFmtId="181" formatCode="0.00000"/>
    <numFmt numFmtId="182" formatCode="0.0000"/>
    <numFmt numFmtId="183" formatCode="0.000"/>
    <numFmt numFmtId="184" formatCode="0.0"/>
    <numFmt numFmtId="185" formatCode="_(&quot;$&quot;* #,##0.0000_);_(&quot;$&quot;* \(#,##0.0000\);_(&quot;$&quot;*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_(* #,##0.000000000_);_(* \(#,##0.000000000\);_(* &quot;-&quot;??_);_(@_)"/>
    <numFmt numFmtId="191" formatCode="_(* #,##0.0000000000_);_(* \(#,##0.0000000000\);_(* &quot;-&quot;??_);_(@_)"/>
    <numFmt numFmtId="192" formatCode="_(* #,##0.00000000000_);_(* \(#,##0.00000000000\);_(* &quot;-&quot;??_);_(@_)"/>
    <numFmt numFmtId="193" formatCode="_(* #,##0.000000000000_);_(* \(#,##0.000000000000\);_(* &quot;-&quot;??_);_(@_)"/>
    <numFmt numFmtId="194" formatCode="_(* #,##0.0000000000000_);_(* \(#,##0.0000000000000\);_(* &quot;-&quot;??_);_(@_)"/>
    <numFmt numFmtId="195" formatCode="_(* #,##0.00000000000000_);_(* \(#,##0.00000000000000\);_(* &quot;-&quot;??_);_(@_)"/>
    <numFmt numFmtId="196" formatCode="_(* #,##0.000000000000000_);_(* \(#,##0.000000000000000\);_(* &quot;-&quot;??_);_(@_)"/>
    <numFmt numFmtId="197" formatCode="_(* #,##0.0000000000000000_);_(* \(#,##0.0000000000000000\);_(* &quot;-&quot;??_);_(@_)"/>
    <numFmt numFmtId="198" formatCode="_(* #,##0.00000000000000000_);_(* \(#,##0.00000000000000000\);_(* &quot;-&quot;??_);_(@_)"/>
    <numFmt numFmtId="199" formatCode="_(* #,##0.000000000000000000_);_(* \(#,##0.000000000000000000\);_(* &quot;-&quot;??_);_(@_)"/>
    <numFmt numFmtId="200" formatCode="_(* #,##0.0000000000000000000_);_(* \(#,##0.0000000000000000000\);_(* &quot;-&quot;??_);_(@_)"/>
    <numFmt numFmtId="201" formatCode="_(* #,##0.00000000000000000000_);_(* \(#,##0.00000000000000000000\);_(* &quot;-&quot;??_);_(@_)"/>
    <numFmt numFmtId="202" formatCode="_(* #,##0.000000000000000000000_);_(* \(#,##0.000000000000000000000\);_(* &quot;-&quot;??_);_(@_)"/>
    <numFmt numFmtId="203" formatCode="_(* #,##0.0000000000000000000000_);_(* \(#,##0.0000000000000000000000\);_(* &quot;-&quot;??_);_(@_)"/>
    <numFmt numFmtId="204" formatCode="_(* #,##0.00000000000000000000000_);_(* \(#,##0.00000000000000000000000\);_(* &quot;-&quot;??_);_(@_)"/>
    <numFmt numFmtId="205" formatCode="_(* #,##0.000000000000000000000000_);_(* \(#,##0.000000000000000000000000\);_(* &quot;-&quot;??_);_(@_)"/>
    <numFmt numFmtId="206" formatCode="_(* #,##0.0000000000000000000000000_);_(* \(#,##0.0000000000000000000000000\);_(* &quot;-&quot;??_);_(@_)"/>
    <numFmt numFmtId="207" formatCode="_(* #,##0.00000000000000000000000000_);_(* \(#,##0.00000000000000000000000000\);_(* &quot;-&quot;??_);_(@_)"/>
    <numFmt numFmtId="208" formatCode="_(* #,##0.000000000000000000000000000_);_(* \(#,##0.000000000000000000000000000\);_(* &quot;-&quot;??_);_(@_)"/>
    <numFmt numFmtId="209" formatCode="_(* #,##0.0000000000000000000000000000_);_(* \(#,##0.0000000000000000000000000000\);_(* &quot;-&quot;??_);_(@_)"/>
    <numFmt numFmtId="210" formatCode="_(* #,##0.00000000000000000000000000000_);_(* \(#,##0.00000000000000000000000000000\);_(* &quot;-&quot;??_);_(@_)"/>
    <numFmt numFmtId="211" formatCode="_(* #,##0.000000000000000000000000000000_);_(* \(#,##0.000000000000000000000000000000\);_(* &quot;-&quot;??_);_(@_)"/>
    <numFmt numFmtId="212" formatCode="_(* #,##0.0000000000000000000000000000000_);_(* \(#,##0.0000000000000000000000000000000\);_(* &quot;-&quot;??_);_(@_)"/>
    <numFmt numFmtId="213" formatCode="_(* #,##0.00000000000000000000000000000000_);_(* \(#,##0.00000000000000000000000000000000\);_(* &quot;-&quot;??_);_(@_)"/>
    <numFmt numFmtId="214" formatCode="0.0000%"/>
    <numFmt numFmtId="215" formatCode="0.00000%"/>
    <numFmt numFmtId="216" formatCode="[$-409]dddd\,\ mmmm\ dd\,\ yyyy"/>
    <numFmt numFmtId="217" formatCode="mmmm"/>
    <numFmt numFmtId="218" formatCode="[$-409]mmmmm;@"/>
  </numFmts>
  <fonts count="30">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8" borderId="0" applyNumberFormat="0" applyBorder="0" applyAlignment="0" applyProtection="0"/>
    <xf numFmtId="0" fontId="0" fillId="4" borderId="7" applyNumberFormat="0" applyFont="0" applyAlignment="0" applyProtection="0"/>
    <xf numFmtId="0" fontId="26"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67">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73" fontId="3" fillId="0" borderId="0" xfId="42" applyNumberFormat="1" applyFont="1" applyAlignment="1">
      <alignment/>
    </xf>
    <xf numFmtId="173" fontId="3" fillId="0" borderId="0" xfId="0" applyNumberFormat="1" applyFont="1" applyAlignment="1">
      <alignment/>
    </xf>
    <xf numFmtId="171" fontId="3" fillId="0" borderId="0" xfId="44" applyNumberFormat="1" applyFont="1" applyAlignment="1">
      <alignment horizontal="right"/>
    </xf>
    <xf numFmtId="173" fontId="3" fillId="0" borderId="0" xfId="42" applyNumberFormat="1" applyFont="1" applyAlignment="1">
      <alignment horizontal="right"/>
    </xf>
    <xf numFmtId="171"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73" fontId="3" fillId="0" borderId="0" xfId="42" applyNumberFormat="1" applyFont="1" applyBorder="1" applyAlignment="1">
      <alignment/>
    </xf>
    <xf numFmtId="173" fontId="3" fillId="0" borderId="0" xfId="0" applyNumberFormat="1" applyFont="1" applyBorder="1" applyAlignment="1">
      <alignment/>
    </xf>
    <xf numFmtId="0" fontId="2" fillId="0" borderId="0" xfId="0" applyFont="1" applyFill="1" applyBorder="1" applyAlignment="1">
      <alignment/>
    </xf>
    <xf numFmtId="173"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71" fontId="0" fillId="0" borderId="0" xfId="44" applyNumberFormat="1" applyFont="1" applyAlignment="1">
      <alignment/>
    </xf>
    <xf numFmtId="171" fontId="0" fillId="0" borderId="0" xfId="0" applyNumberFormat="1" applyFont="1" applyAlignment="1">
      <alignment/>
    </xf>
    <xf numFmtId="171" fontId="0" fillId="0" borderId="0" xfId="42" applyNumberFormat="1" applyFont="1" applyAlignment="1">
      <alignment/>
    </xf>
    <xf numFmtId="171" fontId="0" fillId="0" borderId="10" xfId="0" applyNumberFormat="1" applyFont="1" applyBorder="1" applyAlignment="1">
      <alignment/>
    </xf>
    <xf numFmtId="173" fontId="0" fillId="0" borderId="0" xfId="42" applyNumberFormat="1" applyFont="1" applyAlignment="1">
      <alignment/>
    </xf>
    <xf numFmtId="43" fontId="0" fillId="0" borderId="0" xfId="0" applyNumberFormat="1" applyFont="1" applyAlignment="1">
      <alignment/>
    </xf>
    <xf numFmtId="171"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73"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71"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71" fontId="0" fillId="0" borderId="0" xfId="44" applyNumberFormat="1" applyFont="1" applyFill="1" applyBorder="1" applyAlignment="1">
      <alignment/>
    </xf>
    <xf numFmtId="173" fontId="0" fillId="0" borderId="0" xfId="42" applyNumberFormat="1" applyFont="1" applyAlignment="1">
      <alignment/>
    </xf>
    <xf numFmtId="173"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73" fontId="0" fillId="0" borderId="10" xfId="42" applyNumberFormat="1" applyFont="1" applyBorder="1" applyAlignment="1">
      <alignment/>
    </xf>
    <xf numFmtId="171" fontId="0" fillId="0" borderId="0" xfId="0" applyNumberFormat="1" applyFont="1" applyFill="1" applyBorder="1" applyAlignment="1">
      <alignment/>
    </xf>
    <xf numFmtId="10" fontId="0" fillId="0" borderId="0" xfId="59" applyNumberFormat="1" applyFont="1" applyAlignment="1">
      <alignment/>
    </xf>
    <xf numFmtId="171" fontId="0" fillId="0" borderId="0" xfId="44" applyNumberFormat="1" applyFont="1" applyAlignment="1">
      <alignment/>
    </xf>
    <xf numFmtId="173" fontId="0" fillId="0" borderId="0" xfId="0" applyNumberFormat="1" applyFont="1" applyAlignment="1">
      <alignment/>
    </xf>
    <xf numFmtId="173"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73" fontId="0" fillId="0" borderId="11" xfId="42" applyNumberFormat="1" applyFont="1" applyBorder="1" applyAlignment="1">
      <alignment/>
    </xf>
    <xf numFmtId="44" fontId="0" fillId="0" borderId="0" xfId="44" applyFont="1" applyFill="1" applyBorder="1" applyAlignment="1">
      <alignment/>
    </xf>
    <xf numFmtId="173" fontId="0" fillId="0" borderId="10" xfId="42" applyNumberFormat="1" applyFont="1" applyFill="1" applyBorder="1" applyAlignment="1">
      <alignment/>
    </xf>
    <xf numFmtId="171" fontId="0" fillId="0" borderId="10" xfId="0" applyNumberFormat="1" applyFont="1" applyFill="1" applyBorder="1" applyAlignment="1">
      <alignment/>
    </xf>
    <xf numFmtId="171"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73" fontId="0" fillId="0" borderId="0" xfId="0" applyNumberFormat="1" applyFont="1" applyAlignment="1">
      <alignment/>
    </xf>
    <xf numFmtId="0" fontId="0" fillId="0" borderId="0" xfId="0" applyFont="1" applyAlignment="1">
      <alignment horizontal="left"/>
    </xf>
    <xf numFmtId="173" fontId="0" fillId="0" borderId="0" xfId="42" applyNumberFormat="1" applyFont="1" applyFill="1" applyAlignment="1">
      <alignment/>
    </xf>
    <xf numFmtId="171" fontId="0" fillId="0" borderId="0" xfId="44" applyNumberFormat="1" applyFont="1" applyAlignment="1">
      <alignment horizontal="right"/>
    </xf>
    <xf numFmtId="173" fontId="0" fillId="0" borderId="14" xfId="42" applyNumberFormat="1" applyFont="1" applyBorder="1" applyAlignment="1">
      <alignment horizontal="right"/>
    </xf>
    <xf numFmtId="173" fontId="0" fillId="0" borderId="0" xfId="42" applyNumberFormat="1" applyFont="1" applyAlignment="1">
      <alignment horizontal="right"/>
    </xf>
    <xf numFmtId="173"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73"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73" fontId="0" fillId="0" borderId="0" xfId="42" applyNumberFormat="1" applyFont="1" applyFill="1" applyBorder="1" applyAlignment="1">
      <alignment/>
    </xf>
    <xf numFmtId="173" fontId="0" fillId="0" borderId="0" xfId="0" applyNumberFormat="1" applyFont="1" applyFill="1" applyBorder="1" applyAlignment="1">
      <alignment/>
    </xf>
    <xf numFmtId="173"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73" fontId="0" fillId="0" borderId="0" xfId="42" applyNumberFormat="1" applyFont="1" applyBorder="1" applyAlignment="1">
      <alignment/>
    </xf>
    <xf numFmtId="173" fontId="0" fillId="0" borderId="0" xfId="0" applyNumberFormat="1" applyFont="1" applyBorder="1" applyAlignment="1">
      <alignment/>
    </xf>
    <xf numFmtId="0" fontId="0" fillId="0" borderId="0" xfId="0" applyFont="1" applyAlignment="1">
      <alignment horizontal="right"/>
    </xf>
    <xf numFmtId="173" fontId="0" fillId="0" borderId="10" xfId="0" applyNumberFormat="1" applyFont="1" applyBorder="1" applyAlignment="1">
      <alignment/>
    </xf>
    <xf numFmtId="173" fontId="0" fillId="0" borderId="16" xfId="42" applyNumberFormat="1" applyFont="1" applyBorder="1" applyAlignment="1">
      <alignment/>
    </xf>
    <xf numFmtId="173" fontId="7" fillId="0" borderId="0" xfId="0" applyNumberFormat="1" applyFont="1" applyAlignment="1">
      <alignment/>
    </xf>
    <xf numFmtId="213"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73"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8" borderId="17" xfId="42" applyFont="1" applyFill="1" applyBorder="1" applyAlignment="1">
      <alignment/>
    </xf>
    <xf numFmtId="43" fontId="0" fillId="16" borderId="17" xfId="42" applyFont="1" applyFill="1" applyBorder="1" applyAlignment="1">
      <alignment/>
    </xf>
    <xf numFmtId="0" fontId="0" fillId="8" borderId="18" xfId="0" applyFill="1" applyBorder="1" applyAlignment="1">
      <alignment/>
    </xf>
    <xf numFmtId="0" fontId="11" fillId="0" borderId="0" xfId="0" applyFont="1" applyAlignment="1">
      <alignment horizontal="right"/>
    </xf>
    <xf numFmtId="0" fontId="12" fillId="0" borderId="0" xfId="0" applyFont="1" applyAlignment="1">
      <alignment/>
    </xf>
    <xf numFmtId="173"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73" fontId="0" fillId="16" borderId="0" xfId="42" applyNumberFormat="1" applyFont="1" applyFill="1" applyBorder="1" applyAlignment="1" applyProtection="1">
      <alignment/>
      <protection locked="0"/>
    </xf>
    <xf numFmtId="173" fontId="0" fillId="16" borderId="10" xfId="42" applyNumberFormat="1" applyFont="1" applyFill="1" applyBorder="1" applyAlignment="1" applyProtection="1">
      <alignment/>
      <protection locked="0"/>
    </xf>
    <xf numFmtId="14" fontId="2" fillId="8" borderId="13" xfId="0" applyNumberFormat="1" applyFont="1" applyFill="1" applyBorder="1" applyAlignment="1" applyProtection="1">
      <alignment horizontal="right"/>
      <protection locked="0"/>
    </xf>
    <xf numFmtId="173" fontId="0" fillId="8" borderId="0" xfId="42" applyNumberFormat="1" applyFont="1" applyFill="1" applyBorder="1" applyAlignment="1" applyProtection="1">
      <alignment/>
      <protection locked="0"/>
    </xf>
    <xf numFmtId="173" fontId="0" fillId="8" borderId="10" xfId="42" applyNumberFormat="1" applyFont="1" applyFill="1" applyBorder="1" applyAlignment="1" applyProtection="1">
      <alignment/>
      <protection locked="0"/>
    </xf>
    <xf numFmtId="173" fontId="0" fillId="8" borderId="0" xfId="42" applyNumberFormat="1" applyFont="1" applyFill="1" applyAlignment="1" applyProtection="1">
      <alignment/>
      <protection locked="0"/>
    </xf>
    <xf numFmtId="10" fontId="0" fillId="8" borderId="0" xfId="59" applyNumberFormat="1" applyFont="1" applyFill="1" applyBorder="1" applyAlignment="1" applyProtection="1">
      <alignment/>
      <protection locked="0"/>
    </xf>
    <xf numFmtId="10" fontId="0" fillId="8" borderId="10" xfId="59" applyNumberFormat="1" applyFont="1" applyFill="1" applyBorder="1" applyAlignment="1" applyProtection="1">
      <alignment/>
      <protection locked="0"/>
    </xf>
    <xf numFmtId="44" fontId="0" fillId="8" borderId="0" xfId="44" applyFont="1" applyFill="1" applyBorder="1" applyAlignment="1" applyProtection="1">
      <alignment/>
      <protection locked="0"/>
    </xf>
    <xf numFmtId="10" fontId="0" fillId="16" borderId="0" xfId="59" applyNumberFormat="1" applyFont="1" applyFill="1" applyBorder="1" applyAlignment="1" applyProtection="1">
      <alignment/>
      <protection locked="0"/>
    </xf>
    <xf numFmtId="43" fontId="0" fillId="16" borderId="0" xfId="42" applyFont="1" applyFill="1" applyBorder="1" applyAlignment="1" applyProtection="1">
      <alignment/>
      <protection locked="0"/>
    </xf>
    <xf numFmtId="173" fontId="0" fillId="8" borderId="0" xfId="42" applyNumberFormat="1" applyFont="1" applyFill="1" applyAlignment="1" applyProtection="1">
      <alignment/>
      <protection locked="0"/>
    </xf>
    <xf numFmtId="173" fontId="0" fillId="16" borderId="0" xfId="42" applyNumberFormat="1" applyFont="1" applyFill="1" applyAlignment="1" applyProtection="1">
      <alignment/>
      <protection locked="0"/>
    </xf>
    <xf numFmtId="10" fontId="0" fillId="8" borderId="0" xfId="59" applyNumberFormat="1" applyFont="1" applyFill="1" applyAlignment="1" applyProtection="1">
      <alignment horizontal="right"/>
      <protection locked="0"/>
    </xf>
    <xf numFmtId="44" fontId="0" fillId="8" borderId="14" xfId="44" applyNumberFormat="1" applyFont="1" applyFill="1" applyBorder="1" applyAlignment="1" applyProtection="1">
      <alignment horizontal="right"/>
      <protection locked="0"/>
    </xf>
    <xf numFmtId="44" fontId="0" fillId="8" borderId="0" xfId="44" applyFont="1" applyFill="1" applyAlignment="1" applyProtection="1">
      <alignment horizontal="right"/>
      <protection locked="0"/>
    </xf>
    <xf numFmtId="0" fontId="2" fillId="8" borderId="0" xfId="0" applyFont="1" applyFill="1" applyAlignment="1" applyProtection="1">
      <alignment/>
      <protection locked="0"/>
    </xf>
    <xf numFmtId="10" fontId="0" fillId="8" borderId="0" xfId="44" applyNumberFormat="1" applyFont="1" applyFill="1" applyBorder="1" applyAlignment="1" applyProtection="1">
      <alignment horizontal="right"/>
      <protection locked="0"/>
    </xf>
    <xf numFmtId="171" fontId="0" fillId="8" borderId="0" xfId="44" applyNumberFormat="1" applyFont="1" applyFill="1" applyBorder="1" applyAlignment="1" applyProtection="1">
      <alignment/>
      <protection locked="0"/>
    </xf>
    <xf numFmtId="10" fontId="0" fillId="8" borderId="0" xfId="59" applyNumberFormat="1" applyFont="1" applyFill="1" applyAlignment="1" applyProtection="1">
      <alignment/>
      <protection locked="0"/>
    </xf>
    <xf numFmtId="0" fontId="0" fillId="8" borderId="0" xfId="0" applyFont="1" applyFill="1" applyAlignment="1" applyProtection="1">
      <alignment horizontal="center"/>
      <protection locked="0"/>
    </xf>
    <xf numFmtId="171" fontId="0" fillId="8" borderId="0" xfId="44" applyNumberFormat="1" applyFont="1" applyFill="1" applyAlignment="1" applyProtection="1">
      <alignment/>
      <protection locked="0"/>
    </xf>
    <xf numFmtId="44" fontId="0" fillId="8" borderId="0" xfId="44" applyFont="1" applyFill="1" applyAlignment="1" applyProtection="1">
      <alignment/>
      <protection locked="0"/>
    </xf>
    <xf numFmtId="10" fontId="0" fillId="16" borderId="0" xfId="59" applyNumberFormat="1" applyFont="1" applyFill="1" applyAlignment="1" applyProtection="1">
      <alignment/>
      <protection locked="0"/>
    </xf>
    <xf numFmtId="171" fontId="0" fillId="8" borderId="0" xfId="44" applyNumberFormat="1" applyFont="1" applyFill="1" applyAlignment="1" applyProtection="1">
      <alignment/>
      <protection locked="0"/>
    </xf>
    <xf numFmtId="43" fontId="0" fillId="16"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8" borderId="19" xfId="0" applyFont="1" applyFill="1" applyBorder="1" applyAlignment="1" applyProtection="1">
      <alignment/>
      <protection locked="0"/>
    </xf>
    <xf numFmtId="173" fontId="0" fillId="0" borderId="0" xfId="59" applyNumberFormat="1" applyFont="1" applyBorder="1" applyAlignment="1">
      <alignment/>
    </xf>
    <xf numFmtId="0" fontId="2" fillId="16" borderId="0" xfId="0" applyFont="1" applyFill="1" applyBorder="1" applyAlignment="1">
      <alignment/>
    </xf>
    <xf numFmtId="0" fontId="0" fillId="16" borderId="0" xfId="0" applyFont="1" applyFill="1" applyBorder="1" applyAlignment="1">
      <alignment/>
    </xf>
    <xf numFmtId="0" fontId="2" fillId="16" borderId="0" xfId="0" applyFont="1" applyFill="1" applyBorder="1" applyAlignment="1" applyProtection="1">
      <alignment/>
      <protection locked="0"/>
    </xf>
    <xf numFmtId="10" fontId="0" fillId="16" borderId="0" xfId="0" applyNumberFormat="1" applyFont="1" applyFill="1" applyAlignment="1" applyProtection="1">
      <alignment/>
      <protection locked="0"/>
    </xf>
    <xf numFmtId="173" fontId="7" fillId="0" borderId="0" xfId="42" applyNumberFormat="1" applyFont="1" applyFill="1" applyBorder="1" applyAlignment="1">
      <alignment/>
    </xf>
    <xf numFmtId="10" fontId="0" fillId="16" borderId="0" xfId="59" applyNumberFormat="1" applyFont="1" applyFill="1" applyAlignment="1" applyProtection="1">
      <alignment/>
      <protection locked="0"/>
    </xf>
    <xf numFmtId="0" fontId="0" fillId="0" borderId="0" xfId="0" applyFont="1" applyAlignment="1">
      <alignment horizontal="right"/>
    </xf>
    <xf numFmtId="0" fontId="2" fillId="8" borderId="0" xfId="0" applyFont="1" applyFill="1" applyAlignment="1" applyProtection="1">
      <alignment/>
      <protection locked="0"/>
    </xf>
    <xf numFmtId="44" fontId="0" fillId="8" borderId="0" xfId="44" applyFont="1" applyFill="1" applyAlignment="1" applyProtection="1">
      <alignment horizontal="right"/>
      <protection locked="0"/>
    </xf>
    <xf numFmtId="10" fontId="0" fillId="0" borderId="0" xfId="59" applyNumberFormat="1" applyFont="1" applyAlignment="1">
      <alignment horizontal="right"/>
    </xf>
    <xf numFmtId="44" fontId="0" fillId="8" borderId="14" xfId="44" applyNumberFormat="1" applyFont="1" applyFill="1" applyBorder="1" applyAlignment="1" applyProtection="1">
      <alignment horizontal="right"/>
      <protection locked="0"/>
    </xf>
    <xf numFmtId="10" fontId="0" fillId="0" borderId="0" xfId="59" applyNumberFormat="1" applyFont="1" applyBorder="1" applyAlignment="1">
      <alignment horizontal="right"/>
    </xf>
    <xf numFmtId="44" fontId="0" fillId="0" borderId="0" xfId="44" applyNumberFormat="1" applyFont="1" applyAlignment="1">
      <alignment horizontal="right"/>
    </xf>
    <xf numFmtId="10" fontId="0" fillId="0" borderId="10" xfId="59" applyNumberFormat="1" applyFont="1" applyFill="1" applyBorder="1" applyAlignment="1">
      <alignment/>
    </xf>
    <xf numFmtId="10" fontId="0" fillId="0" borderId="10" xfId="0" applyNumberFormat="1" applyFont="1" applyBorder="1" applyAlignment="1">
      <alignment/>
    </xf>
    <xf numFmtId="173" fontId="0" fillId="8" borderId="0" xfId="42" applyNumberFormat="1" applyFont="1" applyFill="1" applyAlignment="1" applyProtection="1">
      <alignment/>
      <protection locked="0"/>
    </xf>
    <xf numFmtId="173" fontId="0" fillId="0" borderId="0" xfId="0" applyNumberFormat="1" applyFont="1" applyAlignment="1">
      <alignment/>
    </xf>
    <xf numFmtId="10" fontId="0" fillId="8" borderId="0" xfId="59" applyNumberFormat="1" applyFont="1" applyFill="1" applyAlignment="1" applyProtection="1">
      <alignment horizontal="right"/>
      <protection locked="0"/>
    </xf>
    <xf numFmtId="0" fontId="0" fillId="0" borderId="0" xfId="0" applyFont="1" applyAlignment="1">
      <alignment horizontal="left"/>
    </xf>
    <xf numFmtId="173" fontId="0" fillId="16" borderId="0" xfId="42" applyNumberFormat="1" applyFont="1" applyFill="1" applyAlignment="1" applyProtection="1">
      <alignment/>
      <protection locked="0"/>
    </xf>
    <xf numFmtId="173" fontId="0" fillId="0" borderId="0" xfId="42" applyNumberFormat="1" applyFont="1" applyFill="1" applyAlignment="1">
      <alignment/>
    </xf>
    <xf numFmtId="171" fontId="0" fillId="0" borderId="0" xfId="44" applyNumberFormat="1" applyFont="1" applyAlignment="1">
      <alignment horizontal="right"/>
    </xf>
    <xf numFmtId="173" fontId="0" fillId="0" borderId="14" xfId="42" applyNumberFormat="1" applyFont="1" applyBorder="1" applyAlignment="1">
      <alignment horizontal="right"/>
    </xf>
    <xf numFmtId="173" fontId="0" fillId="0" borderId="0" xfId="42" applyNumberFormat="1" applyFont="1" applyAlignment="1">
      <alignment horizontal="right"/>
    </xf>
    <xf numFmtId="173" fontId="0" fillId="0" borderId="15" xfId="42" applyNumberFormat="1" applyFont="1" applyBorder="1" applyAlignment="1">
      <alignment horizontal="right"/>
    </xf>
    <xf numFmtId="44" fontId="0" fillId="0" borderId="0" xfId="44" applyFont="1" applyAlignment="1">
      <alignment horizontal="right"/>
    </xf>
    <xf numFmtId="173" fontId="0" fillId="0" borderId="0" xfId="42" applyNumberFormat="1" applyFont="1" applyAlignment="1">
      <alignment/>
    </xf>
    <xf numFmtId="10" fontId="0" fillId="8" borderId="0" xfId="44" applyNumberFormat="1" applyFont="1" applyFill="1" applyBorder="1" applyAlignment="1" applyProtection="1">
      <alignment horizontal="right"/>
      <protection locked="0"/>
    </xf>
    <xf numFmtId="0" fontId="0" fillId="0" borderId="0" xfId="0" applyFont="1" applyFill="1" applyBorder="1" applyAlignment="1">
      <alignment/>
    </xf>
    <xf numFmtId="173"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73" fontId="0" fillId="0" borderId="0" xfId="42" applyNumberFormat="1" applyFont="1" applyFill="1" applyBorder="1" applyAlignment="1">
      <alignment/>
    </xf>
    <xf numFmtId="173" fontId="0" fillId="0" borderId="0" xfId="0" applyNumberFormat="1" applyFont="1" applyFill="1" applyBorder="1" applyAlignment="1">
      <alignment/>
    </xf>
    <xf numFmtId="173" fontId="0" fillId="0" borderId="20" xfId="0" applyNumberFormat="1" applyFont="1" applyBorder="1" applyAlignment="1">
      <alignment/>
    </xf>
    <xf numFmtId="0" fontId="2" fillId="0" borderId="0" xfId="0" applyFont="1" applyAlignment="1" applyProtection="1">
      <alignment/>
      <protection locked="0"/>
    </xf>
    <xf numFmtId="1" fontId="2" fillId="0" borderId="0" xfId="0" applyNumberFormat="1" applyFont="1" applyAlignment="1" applyProtection="1">
      <alignment/>
      <protection locked="0"/>
    </xf>
    <xf numFmtId="1" fontId="0" fillId="0" borderId="0" xfId="0" applyNumberFormat="1" applyFont="1" applyAlignment="1" applyProtection="1">
      <alignment/>
      <protection locked="0"/>
    </xf>
    <xf numFmtId="0" fontId="0" fillId="0" borderId="0" xfId="0" applyFont="1" applyFill="1" applyAlignment="1">
      <alignment/>
    </xf>
    <xf numFmtId="0" fontId="0" fillId="0" borderId="0" xfId="0" applyFill="1" applyAlignment="1">
      <alignment/>
    </xf>
    <xf numFmtId="0" fontId="2" fillId="16" borderId="0" xfId="0" applyFont="1" applyFill="1" applyAlignment="1">
      <alignment/>
    </xf>
    <xf numFmtId="0" fontId="0" fillId="16" borderId="0" xfId="0" applyFill="1" applyAlignment="1">
      <alignment/>
    </xf>
    <xf numFmtId="41" fontId="0" fillId="0" borderId="0" xfId="42" applyNumberFormat="1" applyFont="1" applyFill="1" applyBorder="1" applyAlignment="1" applyProtection="1">
      <alignment/>
      <protection locked="0"/>
    </xf>
    <xf numFmtId="41" fontId="0" fillId="0" borderId="0" xfId="0" applyNumberFormat="1" applyFill="1" applyBorder="1" applyAlignment="1" applyProtection="1">
      <alignment/>
      <protection locked="0"/>
    </xf>
    <xf numFmtId="173" fontId="0" fillId="0" borderId="0" xfId="42" applyNumberFormat="1" applyFont="1" applyBorder="1" applyAlignment="1">
      <alignment/>
    </xf>
    <xf numFmtId="173" fontId="0" fillId="0" borderId="10" xfId="0" applyNumberFormat="1" applyFont="1" applyBorder="1" applyAlignment="1">
      <alignment/>
    </xf>
    <xf numFmtId="0" fontId="0" fillId="0" borderId="0" xfId="0" applyFont="1" applyBorder="1" applyAlignment="1">
      <alignment/>
    </xf>
    <xf numFmtId="0" fontId="0" fillId="0" borderId="10" xfId="0" applyFont="1" applyBorder="1" applyAlignment="1">
      <alignment/>
    </xf>
    <xf numFmtId="172" fontId="0" fillId="0" borderId="0" xfId="42" applyNumberFormat="1" applyFont="1" applyAlignment="1" applyProtection="1">
      <alignment horizontal="center"/>
      <protection locked="0"/>
    </xf>
    <xf numFmtId="172" fontId="0" fillId="0" borderId="0" xfId="0" applyNumberFormat="1" applyFont="1" applyAlignment="1" applyProtection="1">
      <alignment horizontal="center"/>
      <protection locked="0"/>
    </xf>
    <xf numFmtId="172" fontId="0" fillId="0" borderId="0" xfId="42" applyNumberFormat="1" applyFont="1" applyBorder="1" applyAlignment="1" applyProtection="1">
      <alignment horizontal="center"/>
      <protection locked="0"/>
    </xf>
    <xf numFmtId="172" fontId="0" fillId="0" borderId="0" xfId="0" applyNumberFormat="1" applyFont="1" applyBorder="1" applyAlignment="1" applyProtection="1">
      <alignment horizontal="center"/>
      <protection locked="0"/>
    </xf>
    <xf numFmtId="172" fontId="0" fillId="0" borderId="0" xfId="42" applyNumberFormat="1" applyFont="1" applyAlignment="1">
      <alignment horizontal="center"/>
    </xf>
    <xf numFmtId="172" fontId="0" fillId="0" borderId="0" xfId="0" applyNumberFormat="1" applyFont="1" applyAlignment="1">
      <alignment horizontal="center"/>
    </xf>
    <xf numFmtId="172" fontId="0" fillId="0" borderId="0" xfId="42" applyNumberFormat="1" applyFont="1" applyBorder="1" applyAlignment="1">
      <alignment horizontal="center"/>
    </xf>
    <xf numFmtId="172" fontId="0" fillId="0" borderId="10" xfId="0" applyNumberFormat="1" applyBorder="1" applyAlignment="1">
      <alignment horizontal="center"/>
    </xf>
    <xf numFmtId="172" fontId="0" fillId="0" borderId="10" xfId="42" applyNumberFormat="1" applyFont="1" applyBorder="1" applyAlignment="1">
      <alignment horizontal="center"/>
    </xf>
    <xf numFmtId="0" fontId="0" fillId="2" borderId="0" xfId="0" applyFont="1" applyFill="1" applyAlignment="1" applyProtection="1">
      <alignment horizontal="center"/>
      <protection locked="0"/>
    </xf>
    <xf numFmtId="0" fontId="0" fillId="2" borderId="0" xfId="0" applyFill="1" applyAlignment="1">
      <alignment/>
    </xf>
    <xf numFmtId="0" fontId="0" fillId="2" borderId="0" xfId="0" applyFont="1" applyFill="1" applyAlignment="1">
      <alignment/>
    </xf>
    <xf numFmtId="10" fontId="0" fillId="2" borderId="0" xfId="59" applyNumberFormat="1" applyFont="1" applyFill="1" applyAlignment="1" applyProtection="1">
      <alignment/>
      <protection locked="0"/>
    </xf>
    <xf numFmtId="173" fontId="0" fillId="2" borderId="0" xfId="42" applyNumberFormat="1" applyFont="1" applyFill="1" applyAlignment="1">
      <alignment/>
    </xf>
    <xf numFmtId="173" fontId="0" fillId="2" borderId="0" xfId="42" applyNumberFormat="1" applyFont="1" applyFill="1" applyBorder="1" applyAlignment="1">
      <alignment/>
    </xf>
    <xf numFmtId="43" fontId="0" fillId="2" borderId="0" xfId="42" applyFont="1" applyFill="1" applyAlignment="1" applyProtection="1">
      <alignment/>
      <protection locked="0"/>
    </xf>
    <xf numFmtId="44" fontId="0" fillId="2" borderId="0" xfId="44" applyFont="1" applyFill="1" applyAlignment="1" applyProtection="1">
      <alignment/>
      <protection locked="0"/>
    </xf>
    <xf numFmtId="171" fontId="0" fillId="0" borderId="0" xfId="0" applyNumberFormat="1" applyAlignment="1">
      <alignment/>
    </xf>
    <xf numFmtId="9" fontId="0" fillId="8" borderId="0" xfId="59" applyFont="1" applyFill="1" applyAlignment="1" applyProtection="1">
      <alignment horizontal="center"/>
      <protection locked="0"/>
    </xf>
    <xf numFmtId="9" fontId="0" fillId="0" borderId="0" xfId="0" applyNumberFormat="1" applyAlignment="1">
      <alignment/>
    </xf>
    <xf numFmtId="171" fontId="0" fillId="0" borderId="10" xfId="0" applyNumberFormat="1" applyBorder="1" applyAlignment="1">
      <alignment/>
    </xf>
    <xf numFmtId="44" fontId="0" fillId="0" borderId="0" xfId="0" applyNumberFormat="1" applyAlignment="1">
      <alignment/>
    </xf>
    <xf numFmtId="10" fontId="0" fillId="0" borderId="0" xfId="59" applyNumberFormat="1" applyFont="1" applyFill="1" applyAlignment="1" applyProtection="1">
      <alignment/>
      <protection locked="0"/>
    </xf>
    <xf numFmtId="173" fontId="0" fillId="8" borderId="0" xfId="44" applyNumberFormat="1" applyFont="1" applyFill="1" applyAlignment="1" applyProtection="1">
      <alignment/>
      <protection locked="0"/>
    </xf>
    <xf numFmtId="173" fontId="0" fillId="8" borderId="10" xfId="44" applyNumberFormat="1" applyFont="1" applyFill="1" applyBorder="1" applyAlignment="1" applyProtection="1">
      <alignment/>
      <protection locked="0"/>
    </xf>
    <xf numFmtId="9" fontId="0" fillId="0" borderId="0" xfId="59" applyFont="1" applyFill="1" applyAlignment="1" applyProtection="1">
      <alignment horizontal="center"/>
      <protection locked="0"/>
    </xf>
    <xf numFmtId="217" fontId="2" fillId="8" borderId="13" xfId="0" applyNumberFormat="1" applyFont="1" applyFill="1" applyBorder="1" applyAlignment="1" applyProtection="1">
      <alignment horizontal="right"/>
      <protection locked="0"/>
    </xf>
    <xf numFmtId="217" fontId="2" fillId="0" borderId="13" xfId="0" applyNumberFormat="1"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0" borderId="13" xfId="0" applyFont="1" applyBorder="1" applyAlignment="1" applyProtection="1">
      <alignment horizontal="right"/>
      <protection/>
    </xf>
    <xf numFmtId="0" fontId="0" fillId="0" borderId="0" xfId="0" applyFont="1" applyAlignment="1" applyProtection="1">
      <alignment/>
      <protection/>
    </xf>
    <xf numFmtId="0" fontId="2" fillId="0" borderId="0" xfId="0" applyFont="1" applyFill="1" applyBorder="1" applyAlignment="1" applyProtection="1">
      <alignment horizontal="right"/>
      <protection/>
    </xf>
    <xf numFmtId="171" fontId="0" fillId="0" borderId="0" xfId="44" applyNumberFormat="1" applyFont="1" applyFill="1" applyAlignment="1" applyProtection="1">
      <alignment/>
      <protection/>
    </xf>
    <xf numFmtId="171" fontId="0" fillId="2" borderId="0" xfId="44" applyNumberFormat="1" applyFont="1" applyFill="1" applyAlignment="1" applyProtection="1">
      <alignment/>
      <protection/>
    </xf>
    <xf numFmtId="171" fontId="0" fillId="0" borderId="0" xfId="44" applyNumberFormat="1" applyFont="1" applyAlignment="1" applyProtection="1">
      <alignment/>
      <protection/>
    </xf>
    <xf numFmtId="0" fontId="0" fillId="0" borderId="0" xfId="0" applyAlignment="1" applyProtection="1">
      <alignment/>
      <protection/>
    </xf>
    <xf numFmtId="171" fontId="0" fillId="0" borderId="10" xfId="44" applyNumberFormat="1" applyFont="1" applyFill="1" applyBorder="1" applyAlignment="1" applyProtection="1">
      <alignment/>
      <protection/>
    </xf>
    <xf numFmtId="171" fontId="0" fillId="2" borderId="0" xfId="44" applyNumberFormat="1" applyFont="1" applyFill="1" applyBorder="1" applyAlignment="1" applyProtection="1">
      <alignment/>
      <protection/>
    </xf>
    <xf numFmtId="171" fontId="0" fillId="0" borderId="10" xfId="44" applyNumberFormat="1" applyFont="1" applyBorder="1" applyAlignment="1" applyProtection="1">
      <alignment/>
      <protection/>
    </xf>
    <xf numFmtId="171" fontId="0" fillId="0" borderId="0" xfId="44" applyNumberFormat="1" applyFont="1" applyAlignment="1" applyProtection="1">
      <alignment/>
      <protection/>
    </xf>
    <xf numFmtId="171" fontId="0" fillId="0" borderId="10" xfId="44" applyNumberFormat="1" applyFont="1" applyBorder="1" applyAlignment="1" applyProtection="1">
      <alignment/>
      <protection/>
    </xf>
    <xf numFmtId="171" fontId="0" fillId="0" borderId="11" xfId="44" applyNumberFormat="1" applyFont="1" applyBorder="1" applyAlignment="1" applyProtection="1">
      <alignment/>
      <protection/>
    </xf>
    <xf numFmtId="0" fontId="0" fillId="2" borderId="0" xfId="0" applyFont="1" applyFill="1" applyAlignment="1" applyProtection="1">
      <alignment/>
      <protection/>
    </xf>
    <xf numFmtId="217" fontId="2" fillId="0" borderId="13" xfId="0" applyNumberFormat="1" applyFont="1" applyFill="1" applyBorder="1" applyAlignment="1">
      <alignment horizontal="right"/>
    </xf>
    <xf numFmtId="217" fontId="2" fillId="0" borderId="13" xfId="0" applyNumberFormat="1" applyFont="1" applyFill="1" applyBorder="1" applyAlignment="1">
      <alignment horizontal="right"/>
    </xf>
    <xf numFmtId="169" fontId="0" fillId="0" borderId="0" xfId="59" applyNumberFormat="1" applyFont="1" applyAlignment="1">
      <alignment/>
    </xf>
    <xf numFmtId="217" fontId="2" fillId="0" borderId="13" xfId="0" applyNumberFormat="1" applyFont="1" applyBorder="1" applyAlignment="1">
      <alignment horizontal="right"/>
    </xf>
    <xf numFmtId="38" fontId="0" fillId="0" borderId="11" xfId="42" applyNumberFormat="1" applyFont="1" applyBorder="1" applyAlignment="1">
      <alignment/>
    </xf>
    <xf numFmtId="38" fontId="0" fillId="0" borderId="0" xfId="42" applyNumberFormat="1" applyFont="1" applyAlignment="1">
      <alignment/>
    </xf>
    <xf numFmtId="173" fontId="7" fillId="0" borderId="0" xfId="0" applyNumberFormat="1" applyFont="1" applyAlignment="1">
      <alignment/>
    </xf>
    <xf numFmtId="0" fontId="7" fillId="0" borderId="0" xfId="0" applyFont="1" applyAlignment="1">
      <alignment/>
    </xf>
    <xf numFmtId="38" fontId="0" fillId="0" borderId="16" xfId="42" applyNumberFormat="1" applyFont="1" applyBorder="1" applyAlignment="1">
      <alignment/>
    </xf>
    <xf numFmtId="38" fontId="0" fillId="0" borderId="16" xfId="42" applyNumberFormat="1" applyFont="1" applyBorder="1" applyAlignment="1">
      <alignment/>
    </xf>
    <xf numFmtId="217" fontId="2" fillId="0" borderId="13"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C32"/>
  <sheetViews>
    <sheetView showGridLines="0" zoomScalePageLayoutView="0" workbookViewId="0" topLeftCell="A1">
      <selection activeCell="G22" sqref="G22"/>
    </sheetView>
  </sheetViews>
  <sheetFormatPr defaultColWidth="9.00390625" defaultRowHeight="12"/>
  <cols>
    <col min="1" max="1" width="7.8515625" style="0" customWidth="1"/>
    <col min="2" max="2" width="33.8515625" style="0" customWidth="1"/>
    <col min="3" max="3" width="15.140625" style="0" customWidth="1"/>
  </cols>
  <sheetData>
    <row r="1" ht="16.5">
      <c r="B1" s="119" t="s">
        <v>197</v>
      </c>
    </row>
    <row r="3" ht="10.5">
      <c r="B3" t="s">
        <v>61</v>
      </c>
    </row>
    <row r="5" ht="10.5">
      <c r="B5" t="s">
        <v>62</v>
      </c>
    </row>
    <row r="6" spans="2:3" ht="10.5">
      <c r="B6" s="125" t="s">
        <v>249</v>
      </c>
      <c r="C6" s="121">
        <v>0</v>
      </c>
    </row>
    <row r="8" ht="10.5">
      <c r="B8" s="120" t="s">
        <v>228</v>
      </c>
    </row>
    <row r="9" spans="2:3" ht="10.5">
      <c r="B9" s="125" t="s">
        <v>250</v>
      </c>
      <c r="C9" s="122">
        <v>0</v>
      </c>
    </row>
    <row r="11" ht="10.5">
      <c r="B11" t="s">
        <v>229</v>
      </c>
    </row>
    <row r="12" ht="10.5">
      <c r="B12" t="s">
        <v>247</v>
      </c>
    </row>
    <row r="13" ht="10.5">
      <c r="B13" t="s">
        <v>252</v>
      </c>
    </row>
    <row r="14" ht="10.5">
      <c r="B14" t="s">
        <v>248</v>
      </c>
    </row>
    <row r="16" ht="10.5">
      <c r="B16" t="s">
        <v>246</v>
      </c>
    </row>
    <row r="17" ht="10.5">
      <c r="B17" s="1" t="s">
        <v>63</v>
      </c>
    </row>
    <row r="18" ht="6" customHeight="1"/>
    <row r="19" spans="2:3" ht="18" customHeight="1">
      <c r="B19" s="164"/>
      <c r="C19" s="123"/>
    </row>
    <row r="22" ht="10.5">
      <c r="B22" t="s">
        <v>230</v>
      </c>
    </row>
    <row r="23" ht="10.5">
      <c r="B23" t="s">
        <v>64</v>
      </c>
    </row>
    <row r="24" ht="10.5">
      <c r="B24" t="s">
        <v>65</v>
      </c>
    </row>
    <row r="25" ht="10.5">
      <c r="B25" t="s">
        <v>202</v>
      </c>
    </row>
    <row r="26" ht="10.5">
      <c r="B26" t="s">
        <v>200</v>
      </c>
    </row>
    <row r="27" ht="10.5">
      <c r="B27" t="s">
        <v>201</v>
      </c>
    </row>
    <row r="28" ht="10.5">
      <c r="B28" t="s">
        <v>231</v>
      </c>
    </row>
    <row r="31" ht="10.5">
      <c r="B31" s="47" t="s">
        <v>251</v>
      </c>
    </row>
    <row r="32" ht="10.5">
      <c r="B32" s="124" t="s">
        <v>203</v>
      </c>
    </row>
  </sheetData>
  <sheetProtection sheet="1" objects="1" scenarios="1"/>
  <printOptions/>
  <pageMargins left="0.75" right="0.75" top="1" bottom="1" header="0.5" footer="0.5"/>
  <pageSetup horizontalDpi="300" verticalDpi="300" orientation="landscape" scale="75"/>
</worksheet>
</file>

<file path=xl/worksheets/sheet10.xml><?xml version="1.0" encoding="utf-8"?>
<worksheet xmlns="http://schemas.openxmlformats.org/spreadsheetml/2006/main" xmlns:r="http://schemas.openxmlformats.org/officeDocument/2006/relationships">
  <dimension ref="A1:Q86"/>
  <sheetViews>
    <sheetView showGridLines="0" zoomScalePageLayoutView="0" workbookViewId="0" topLeftCell="C1">
      <pane xSplit="2" ySplit="6" topLeftCell="E40" activePane="bottomRight" state="frozen"/>
      <selection pane="topLeft" activeCell="C1" sqref="C1"/>
      <selection pane="topRight" activeCell="E1" sqref="E1"/>
      <selection pane="bottomLeft" activeCell="C7" sqref="C7"/>
      <selection pane="bottomRight" activeCell="E6" sqref="E6"/>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
      <c r="A1" s="5">
        <f>'1. Required Start-Up Funds'!A1</f>
        <v>0</v>
      </c>
    </row>
    <row r="2" ht="15">
      <c r="A2" s="5" t="s">
        <v>166</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
      <c r="B7" s="1"/>
      <c r="C7" s="1"/>
      <c r="D7" s="45"/>
      <c r="E7" s="45"/>
      <c r="F7" s="45"/>
      <c r="G7" s="45"/>
      <c r="H7" s="45"/>
      <c r="I7" s="45"/>
      <c r="J7" s="45"/>
      <c r="K7" s="45"/>
      <c r="L7" s="45"/>
      <c r="M7" s="45"/>
      <c r="N7" s="45"/>
      <c r="O7" s="45"/>
      <c r="P7" s="45"/>
      <c r="Q7" s="45"/>
    </row>
    <row r="8" spans="1:3" s="160" customFormat="1" ht="10.5" outlineLevel="1">
      <c r="A8" s="200" t="s">
        <v>99</v>
      </c>
      <c r="B8" s="200"/>
      <c r="C8" s="200"/>
    </row>
    <row r="9" spans="1:17" s="160" customFormat="1" ht="10.5" outlineLevel="1">
      <c r="A9" s="200"/>
      <c r="B9" s="200" t="str">
        <f>'4. Projected Sales Forecast'!A8</f>
        <v>Product/Service A</v>
      </c>
      <c r="C9" s="200"/>
      <c r="E9" s="213">
        <f>'4. Projected Sales Forecast'!$E$9*'4. Projected Sales Forecast'!H14</f>
        <v>0</v>
      </c>
      <c r="F9" s="213">
        <f>'4. Projected Sales Forecast'!$E$9*'4. Projected Sales Forecast'!I14</f>
        <v>0</v>
      </c>
      <c r="G9" s="213">
        <f>'4. Projected Sales Forecast'!$E$9*'4. Projected Sales Forecast'!J14</f>
        <v>0</v>
      </c>
      <c r="H9" s="213">
        <f>'4. Projected Sales Forecast'!$E$9*'4. Projected Sales Forecast'!K14</f>
        <v>0</v>
      </c>
      <c r="I9" s="213">
        <f>'4. Projected Sales Forecast'!$E$9*'4. Projected Sales Forecast'!L14</f>
        <v>0</v>
      </c>
      <c r="J9" s="213">
        <f>'4. Projected Sales Forecast'!$E$9*'4. Projected Sales Forecast'!M14</f>
        <v>0</v>
      </c>
      <c r="K9" s="213">
        <f>'4. Projected Sales Forecast'!$E$9*'4. Projected Sales Forecast'!N14</f>
        <v>0</v>
      </c>
      <c r="L9" s="213">
        <f>'4. Projected Sales Forecast'!$E$9*'4. Projected Sales Forecast'!O14</f>
        <v>0</v>
      </c>
      <c r="M9" s="213">
        <f>'4. Projected Sales Forecast'!$E$9*'4. Projected Sales Forecast'!P14</f>
        <v>0</v>
      </c>
      <c r="N9" s="213">
        <f>'4. Projected Sales Forecast'!$E$9*'4. Projected Sales Forecast'!Q14</f>
        <v>0</v>
      </c>
      <c r="O9" s="213">
        <f>'4. Projected Sales Forecast'!$E$9*'4. Projected Sales Forecast'!R14</f>
        <v>0</v>
      </c>
      <c r="P9" s="213">
        <f>'4. Projected Sales Forecast'!$E$9*'4. Projected Sales Forecast'!S14</f>
        <v>0</v>
      </c>
      <c r="Q9" s="214">
        <f aca="true" t="shared" si="0" ref="Q9:Q14">SUM(E9:P9)</f>
        <v>0</v>
      </c>
    </row>
    <row r="10" spans="1:17" s="160" customFormat="1" ht="10.5" outlineLevel="1">
      <c r="A10" s="200"/>
      <c r="B10" s="200" t="str">
        <f>'4. Projected Sales Forecast'!A30</f>
        <v>Product/Service B</v>
      </c>
      <c r="C10" s="200"/>
      <c r="E10" s="213">
        <f>'4. Projected Sales Forecast'!$E$31*'4. Projected Sales Forecast'!H36</f>
        <v>0</v>
      </c>
      <c r="F10" s="213">
        <f>'4. Projected Sales Forecast'!$E$31*'4. Projected Sales Forecast'!I36</f>
        <v>0</v>
      </c>
      <c r="G10" s="213">
        <f>'4. Projected Sales Forecast'!$E$31*'4. Projected Sales Forecast'!J36</f>
        <v>0</v>
      </c>
      <c r="H10" s="213">
        <f>'4. Projected Sales Forecast'!$E$31*'4. Projected Sales Forecast'!K36</f>
        <v>0</v>
      </c>
      <c r="I10" s="213">
        <f>'4. Projected Sales Forecast'!$E$31*'4. Projected Sales Forecast'!L36</f>
        <v>0</v>
      </c>
      <c r="J10" s="213">
        <f>'4. Projected Sales Forecast'!$E$31*'4. Projected Sales Forecast'!M36</f>
        <v>0</v>
      </c>
      <c r="K10" s="213">
        <f>'4. Projected Sales Forecast'!$E$31*'4. Projected Sales Forecast'!N36</f>
        <v>0</v>
      </c>
      <c r="L10" s="213">
        <f>'4. Projected Sales Forecast'!$E$31*'4. Projected Sales Forecast'!O36</f>
        <v>0</v>
      </c>
      <c r="M10" s="213">
        <f>'4. Projected Sales Forecast'!$E$31*'4. Projected Sales Forecast'!P36</f>
        <v>0</v>
      </c>
      <c r="N10" s="213">
        <f>'4. Projected Sales Forecast'!$E$31*'4. Projected Sales Forecast'!Q36</f>
        <v>0</v>
      </c>
      <c r="O10" s="213">
        <f>'4. Projected Sales Forecast'!$E$31*'4. Projected Sales Forecast'!R36</f>
        <v>0</v>
      </c>
      <c r="P10" s="213">
        <f>'4. Projected Sales Forecast'!$E$31*'4. Projected Sales Forecast'!S36</f>
        <v>0</v>
      </c>
      <c r="Q10" s="214">
        <f t="shared" si="0"/>
        <v>0</v>
      </c>
    </row>
    <row r="11" spans="1:17" s="160" customFormat="1" ht="10.5" outlineLevel="1">
      <c r="A11" s="200"/>
      <c r="B11" s="200">
        <f>IF('5. Projected Sales Forecast (2)'!E9&gt;0,'5. Projected Sales Forecast (2)'!A8,"")</f>
      </c>
      <c r="C11" s="200"/>
      <c r="E11" s="213">
        <f>'5. Projected Sales Forecast (2)'!$E$9*'5. Projected Sales Forecast (2)'!H14</f>
        <v>0</v>
      </c>
      <c r="F11" s="213">
        <f>'5. Projected Sales Forecast (2)'!$E$9*'5. Projected Sales Forecast (2)'!I14</f>
        <v>0</v>
      </c>
      <c r="G11" s="213">
        <f>'5. Projected Sales Forecast (2)'!$E$9*'5. Projected Sales Forecast (2)'!J14</f>
        <v>0</v>
      </c>
      <c r="H11" s="213">
        <f>'5. Projected Sales Forecast (2)'!$E$9*'5. Projected Sales Forecast (2)'!K14</f>
        <v>0</v>
      </c>
      <c r="I11" s="213">
        <f>'5. Projected Sales Forecast (2)'!$E$9*'5. Projected Sales Forecast (2)'!L14</f>
        <v>0</v>
      </c>
      <c r="J11" s="213">
        <f>'5. Projected Sales Forecast (2)'!$E$9*'5. Projected Sales Forecast (2)'!M14</f>
        <v>0</v>
      </c>
      <c r="K11" s="213">
        <f>'5. Projected Sales Forecast (2)'!$E$9*'5. Projected Sales Forecast (2)'!N14</f>
        <v>0</v>
      </c>
      <c r="L11" s="213">
        <f>'5. Projected Sales Forecast (2)'!$E$9*'5. Projected Sales Forecast (2)'!O14</f>
        <v>0</v>
      </c>
      <c r="M11" s="213">
        <f>'5. Projected Sales Forecast (2)'!$E$9*'5. Projected Sales Forecast (2)'!P14</f>
        <v>0</v>
      </c>
      <c r="N11" s="213">
        <f>'5. Projected Sales Forecast (2)'!$E$9*'5. Projected Sales Forecast (2)'!Q14</f>
        <v>0</v>
      </c>
      <c r="O11" s="213">
        <f>'5. Projected Sales Forecast (2)'!$E$9*'5. Projected Sales Forecast (2)'!R14</f>
        <v>0</v>
      </c>
      <c r="P11" s="213">
        <f>'5. Projected Sales Forecast (2)'!$E$9*'5. Projected Sales Forecast (2)'!S14</f>
        <v>0</v>
      </c>
      <c r="Q11" s="214">
        <f t="shared" si="0"/>
        <v>0</v>
      </c>
    </row>
    <row r="12" spans="1:17" s="160" customFormat="1" ht="10.5" outlineLevel="1">
      <c r="A12" s="200"/>
      <c r="B12" s="200">
        <f>IF('5. Projected Sales Forecast (2)'!E31&gt;0,'5. Projected Sales Forecast (2)'!A30,"")</f>
      </c>
      <c r="C12" s="200"/>
      <c r="E12" s="215">
        <f>'5. Projected Sales Forecast (2)'!$E$31*'5. Projected Sales Forecast (2)'!H36</f>
        <v>0</v>
      </c>
      <c r="F12" s="215">
        <f>IF('5. Projected Sales Forecast (2)'!$E$31&gt;0,'5. Projected Sales Forecast (2)'!$E$31*'5. Projected Sales Forecast (2)'!I36,"")</f>
      </c>
      <c r="G12" s="215">
        <f>IF('5. Projected Sales Forecast (2)'!$E$31&gt;0,'5. Projected Sales Forecast (2)'!$E$31*'5. Projected Sales Forecast (2)'!J36,"")</f>
      </c>
      <c r="H12" s="215">
        <f>IF('5. Projected Sales Forecast (2)'!$E$31&gt;0,'5. Projected Sales Forecast (2)'!$E$31*'5. Projected Sales Forecast (2)'!K36,"")</f>
      </c>
      <c r="I12" s="215">
        <f>IF('5. Projected Sales Forecast (2)'!$E$31&gt;0,'5. Projected Sales Forecast (2)'!$E$31*'5. Projected Sales Forecast (2)'!L36,"")</f>
      </c>
      <c r="J12" s="215">
        <f>IF('5. Projected Sales Forecast (2)'!$E$31&gt;0,'5. Projected Sales Forecast (2)'!$E$31*'5. Projected Sales Forecast (2)'!M36,"")</f>
      </c>
      <c r="K12" s="215">
        <f>IF('5. Projected Sales Forecast (2)'!$E$31&gt;0,'5. Projected Sales Forecast (2)'!$E$31*'5. Projected Sales Forecast (2)'!N36,"")</f>
      </c>
      <c r="L12" s="215">
        <f>IF('5. Projected Sales Forecast (2)'!$E$31&gt;0,'5. Projected Sales Forecast (2)'!$E$31*'5. Projected Sales Forecast (2)'!O36,"")</f>
      </c>
      <c r="M12" s="215">
        <f>IF('5. Projected Sales Forecast (2)'!$E$31&gt;0,'5. Projected Sales Forecast (2)'!$E$31*'5. Projected Sales Forecast (2)'!P36,"")</f>
      </c>
      <c r="N12" s="215">
        <f>IF('5. Projected Sales Forecast (2)'!$E$31&gt;0,'5. Projected Sales Forecast (2)'!$E$31*'5. Projected Sales Forecast (2)'!Q36,"")</f>
      </c>
      <c r="O12" s="215">
        <f>IF('5. Projected Sales Forecast (2)'!$E$31&gt;0,'5. Projected Sales Forecast (2)'!$E$31*'5. Projected Sales Forecast (2)'!R36,"")</f>
      </c>
      <c r="P12" s="215">
        <f>IF('5. Projected Sales Forecast (2)'!$E$31&gt;0,'5. Projected Sales Forecast (2)'!$E$31*'5. Projected Sales Forecast (2)'!S36,"")</f>
      </c>
      <c r="Q12" s="216">
        <f t="shared" si="0"/>
        <v>0</v>
      </c>
    </row>
    <row r="13" spans="1:17" s="202" customFormat="1" ht="10.5" outlineLevel="1">
      <c r="A13" s="201"/>
      <c r="B13" s="201">
        <f>IF('6. Projected Sales Forecast (3)'!E9&gt;0,'6. Projected Sales Forecast (3)'!A8,"")</f>
      </c>
      <c r="C13" s="201"/>
      <c r="E13" s="216">
        <f>'6. Projected Sales Forecast (3)'!$E$9*'6. Projected Sales Forecast (3)'!H14</f>
        <v>0</v>
      </c>
      <c r="F13" s="216">
        <f>'6. Projected Sales Forecast (3)'!$E$9*'6. Projected Sales Forecast (3)'!I14</f>
        <v>0</v>
      </c>
      <c r="G13" s="216">
        <f>'6. Projected Sales Forecast (3)'!$E$9*'6. Projected Sales Forecast (3)'!J14</f>
        <v>0</v>
      </c>
      <c r="H13" s="216">
        <f>'6. Projected Sales Forecast (3)'!$E$9*'6. Projected Sales Forecast (3)'!K14</f>
        <v>0</v>
      </c>
      <c r="I13" s="216">
        <f>'6. Projected Sales Forecast (3)'!$E$9*'6. Projected Sales Forecast (3)'!L14</f>
        <v>0</v>
      </c>
      <c r="J13" s="216">
        <f>'6. Projected Sales Forecast (3)'!$E$9*'6. Projected Sales Forecast (3)'!M14</f>
        <v>0</v>
      </c>
      <c r="K13" s="216">
        <f>'6. Projected Sales Forecast (3)'!$E$9*'6. Projected Sales Forecast (3)'!N14</f>
        <v>0</v>
      </c>
      <c r="L13" s="216">
        <f>'6. Projected Sales Forecast (3)'!$E$9*'6. Projected Sales Forecast (3)'!O14</f>
        <v>0</v>
      </c>
      <c r="M13" s="216">
        <f>'6. Projected Sales Forecast (3)'!$E$9*'6. Projected Sales Forecast (3)'!P14</f>
        <v>0</v>
      </c>
      <c r="N13" s="216">
        <f>'6. Projected Sales Forecast (3)'!$E$9*'6. Projected Sales Forecast (3)'!Q14</f>
        <v>0</v>
      </c>
      <c r="O13" s="216">
        <f>'6. Projected Sales Forecast (3)'!$E$9*'6. Projected Sales Forecast (3)'!R14</f>
        <v>0</v>
      </c>
      <c r="P13" s="216">
        <f>'6. Projected Sales Forecast (3)'!$E$9*'6. Projected Sales Forecast (3)'!S14</f>
        <v>0</v>
      </c>
      <c r="Q13" s="214">
        <f t="shared" si="0"/>
        <v>0</v>
      </c>
    </row>
    <row r="14" spans="1:17" s="202" customFormat="1" ht="12" outlineLevel="1" thickBot="1">
      <c r="A14" s="201"/>
      <c r="B14" s="201">
        <f>IF('6. Projected Sales Forecast (3)'!E31&gt;0,'6. Projected Sales Forecast (3)'!A30,"")</f>
      </c>
      <c r="C14" s="201"/>
      <c r="E14" s="214">
        <f>'6. Projected Sales Forecast (3)'!$E$31*'6. Projected Sales Forecast (3)'!H36</f>
        <v>0</v>
      </c>
      <c r="F14" s="214">
        <f>'6. Projected Sales Forecast (3)'!$E$31*'6. Projected Sales Forecast (3)'!I36</f>
        <v>0</v>
      </c>
      <c r="G14" s="214">
        <f>'6. Projected Sales Forecast (3)'!$E$31*'6. Projected Sales Forecast (3)'!J36</f>
        <v>0</v>
      </c>
      <c r="H14" s="214">
        <f>'6. Projected Sales Forecast (3)'!$E$31*'6. Projected Sales Forecast (3)'!K36</f>
        <v>0</v>
      </c>
      <c r="I14" s="214">
        <f>'6. Projected Sales Forecast (3)'!$E$31*'6. Projected Sales Forecast (3)'!L36</f>
        <v>0</v>
      </c>
      <c r="J14" s="214">
        <f>'6. Projected Sales Forecast (3)'!$E$31*'6. Projected Sales Forecast (3)'!M36</f>
        <v>0</v>
      </c>
      <c r="K14" s="214">
        <f>'6. Projected Sales Forecast (3)'!$E$31*'6. Projected Sales Forecast (3)'!N36</f>
        <v>0</v>
      </c>
      <c r="L14" s="214">
        <f>'6. Projected Sales Forecast (3)'!$E$31*'6. Projected Sales Forecast (3)'!O36</f>
        <v>0</v>
      </c>
      <c r="M14" s="214">
        <f>'6. Projected Sales Forecast (3)'!$E$31*'6. Projected Sales Forecast (3)'!P36</f>
        <v>0</v>
      </c>
      <c r="N14" s="214">
        <f>'6. Projected Sales Forecast (3)'!$E$31*'6. Projected Sales Forecast (3)'!Q36</f>
        <v>0</v>
      </c>
      <c r="O14" s="214">
        <f>'6. Projected Sales Forecast (3)'!$E$31*'6. Projected Sales Forecast (3)'!R36</f>
        <v>0</v>
      </c>
      <c r="P14" s="214">
        <f>'6. Projected Sales Forecast (3)'!$E$31*'6. Projected Sales Forecast (3)'!S36</f>
        <v>0</v>
      </c>
      <c r="Q14" s="214">
        <f t="shared" si="0"/>
        <v>0</v>
      </c>
    </row>
    <row r="15" spans="1:17" ht="12.75" customHeight="1">
      <c r="A15" s="1" t="s">
        <v>100</v>
      </c>
      <c r="B15" s="1"/>
      <c r="C15" s="1"/>
      <c r="D15" s="45"/>
      <c r="E15" s="199">
        <f>SUM(E9:E14)</f>
        <v>0</v>
      </c>
      <c r="F15" s="199">
        <f aca="true" t="shared" si="1" ref="F15:P15">SUM(F9:F14)</f>
        <v>0</v>
      </c>
      <c r="G15" s="199">
        <f t="shared" si="1"/>
        <v>0</v>
      </c>
      <c r="H15" s="199">
        <f t="shared" si="1"/>
        <v>0</v>
      </c>
      <c r="I15" s="199">
        <f t="shared" si="1"/>
        <v>0</v>
      </c>
      <c r="J15" s="199">
        <f t="shared" si="1"/>
        <v>0</v>
      </c>
      <c r="K15" s="199">
        <f t="shared" si="1"/>
        <v>0</v>
      </c>
      <c r="L15" s="199">
        <f t="shared" si="1"/>
        <v>0</v>
      </c>
      <c r="M15" s="199">
        <f t="shared" si="1"/>
        <v>0</v>
      </c>
      <c r="N15" s="199">
        <f t="shared" si="1"/>
        <v>0</v>
      </c>
      <c r="O15" s="199">
        <f t="shared" si="1"/>
        <v>0</v>
      </c>
      <c r="P15" s="199">
        <f t="shared" si="1"/>
        <v>0</v>
      </c>
      <c r="Q15" s="199">
        <f>SUM(Q9:Q14)</f>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101</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217">
        <f>'4. Projected Sales Forecast'!$E$10*'4. Projected Sales Forecast'!H14</f>
        <v>0</v>
      </c>
      <c r="F18" s="217">
        <f>'4. Projected Sales Forecast'!$E$10*'4. Projected Sales Forecast'!I14</f>
        <v>0</v>
      </c>
      <c r="G18" s="217">
        <f>'4. Projected Sales Forecast'!$E$10*'4. Projected Sales Forecast'!J14</f>
        <v>0</v>
      </c>
      <c r="H18" s="217">
        <f>'4. Projected Sales Forecast'!$E$10*'4. Projected Sales Forecast'!K14</f>
        <v>0</v>
      </c>
      <c r="I18" s="217">
        <f>'4. Projected Sales Forecast'!$E$10*'4. Projected Sales Forecast'!L14</f>
        <v>0</v>
      </c>
      <c r="J18" s="217">
        <f>'4. Projected Sales Forecast'!$E$10*'4. Projected Sales Forecast'!M14</f>
        <v>0</v>
      </c>
      <c r="K18" s="217">
        <f>'4. Projected Sales Forecast'!$E$10*'4. Projected Sales Forecast'!N14</f>
        <v>0</v>
      </c>
      <c r="L18" s="217">
        <f>'4. Projected Sales Forecast'!$E$10*'4. Projected Sales Forecast'!O14</f>
        <v>0</v>
      </c>
      <c r="M18" s="217">
        <f>'4. Projected Sales Forecast'!$E$10*'4. Projected Sales Forecast'!P14</f>
        <v>0</v>
      </c>
      <c r="N18" s="217">
        <f>'4. Projected Sales Forecast'!$E$10*'4. Projected Sales Forecast'!Q14</f>
        <v>0</v>
      </c>
      <c r="O18" s="217">
        <f>'4. Projected Sales Forecast'!$E$10*'4. Projected Sales Forecast'!R14</f>
        <v>0</v>
      </c>
      <c r="P18" s="217">
        <f>'4. Projected Sales Forecast'!$E$10*'4. Projected Sales Forecast'!S14</f>
        <v>0</v>
      </c>
      <c r="Q18" s="217">
        <f aca="true" t="shared" si="3" ref="Q18:Q23">SUM(E18:P18)</f>
        <v>0</v>
      </c>
    </row>
    <row r="19" spans="1:17" ht="12.75" customHeight="1" outlineLevel="1">
      <c r="A19" s="1"/>
      <c r="B19" s="1" t="str">
        <f t="shared" si="2"/>
        <v>Product/Service B</v>
      </c>
      <c r="C19" s="1"/>
      <c r="D19" s="45"/>
      <c r="E19" s="218">
        <f>'4. Projected Sales Forecast'!$E$32*'4. Projected Sales Forecast'!H36</f>
        <v>0</v>
      </c>
      <c r="F19" s="218">
        <f>'4. Projected Sales Forecast'!$E$32*'4. Projected Sales Forecast'!I36</f>
        <v>0</v>
      </c>
      <c r="G19" s="218">
        <f>'4. Projected Sales Forecast'!$E$32*'4. Projected Sales Forecast'!J36</f>
        <v>0</v>
      </c>
      <c r="H19" s="218">
        <f>'4. Projected Sales Forecast'!$E$32*'4. Projected Sales Forecast'!K36</f>
        <v>0</v>
      </c>
      <c r="I19" s="218">
        <f>'4. Projected Sales Forecast'!$E$32*'4. Projected Sales Forecast'!L36</f>
        <v>0</v>
      </c>
      <c r="J19" s="218">
        <f>'4. Projected Sales Forecast'!$E$32*'4. Projected Sales Forecast'!M36</f>
        <v>0</v>
      </c>
      <c r="K19" s="218">
        <f>'4. Projected Sales Forecast'!$E$32*'4. Projected Sales Forecast'!N36</f>
        <v>0</v>
      </c>
      <c r="L19" s="218">
        <f>'4. Projected Sales Forecast'!$E$32*'4. Projected Sales Forecast'!O36</f>
        <v>0</v>
      </c>
      <c r="M19" s="218">
        <f>'4. Projected Sales Forecast'!$E$32*'4. Projected Sales Forecast'!P36</f>
        <v>0</v>
      </c>
      <c r="N19" s="218">
        <f>'4. Projected Sales Forecast'!$E$32*'4. Projected Sales Forecast'!Q36</f>
        <v>0</v>
      </c>
      <c r="O19" s="218">
        <f>'4. Projected Sales Forecast'!$E$32*'4. Projected Sales Forecast'!R36</f>
        <v>0</v>
      </c>
      <c r="P19" s="218">
        <f>'4. Projected Sales Forecast'!$E$32*'4. Projected Sales Forecast'!S36</f>
        <v>0</v>
      </c>
      <c r="Q19" s="217">
        <f t="shared" si="3"/>
        <v>0</v>
      </c>
    </row>
    <row r="20" spans="1:17" ht="12.75" customHeight="1" outlineLevel="1">
      <c r="A20" s="1"/>
      <c r="B20" s="1">
        <f t="shared" si="2"/>
      </c>
      <c r="C20" s="1"/>
      <c r="D20" s="45"/>
      <c r="E20" s="218">
        <f>IF('5. Projected Sales Forecast (2)'!$E$10&gt;0,'5. Projected Sales Forecast (2)'!$E$10*'5. Projected Sales Forecast (2)'!H14,"")</f>
      </c>
      <c r="F20" s="218">
        <f>IF('5. Projected Sales Forecast (2)'!$E$10&gt;0,'5. Projected Sales Forecast (2)'!$E$10*'5. Projected Sales Forecast (2)'!I14,"")</f>
      </c>
      <c r="G20" s="218">
        <f>IF('5. Projected Sales Forecast (2)'!$E$10&gt;0,'5. Projected Sales Forecast (2)'!$E$10*'5. Projected Sales Forecast (2)'!J14,"")</f>
      </c>
      <c r="H20" s="218">
        <f>IF('5. Projected Sales Forecast (2)'!$E$10&gt;0,'5. Projected Sales Forecast (2)'!$E$10*'5. Projected Sales Forecast (2)'!K14,"")</f>
      </c>
      <c r="I20" s="218">
        <f>IF('5. Projected Sales Forecast (2)'!$E$10&gt;0,'5. Projected Sales Forecast (2)'!$E$10*'5. Projected Sales Forecast (2)'!L14,"")</f>
      </c>
      <c r="J20" s="218">
        <f>IF('5. Projected Sales Forecast (2)'!$E$10&gt;0,'5. Projected Sales Forecast (2)'!$E$10*'5. Projected Sales Forecast (2)'!M14,"")</f>
      </c>
      <c r="K20" s="218">
        <f>IF('5. Projected Sales Forecast (2)'!$E$10&gt;0,'5. Projected Sales Forecast (2)'!$E$10*'5. Projected Sales Forecast (2)'!N14,"")</f>
      </c>
      <c r="L20" s="218">
        <f>IF('5. Projected Sales Forecast (2)'!$E$10&gt;0,'5. Projected Sales Forecast (2)'!$E$10*'5. Projected Sales Forecast (2)'!O14,"")</f>
      </c>
      <c r="M20" s="218">
        <f>IF('5. Projected Sales Forecast (2)'!$E$10&gt;0,'5. Projected Sales Forecast (2)'!$E$10*'5. Projected Sales Forecast (2)'!P14,"")</f>
      </c>
      <c r="N20" s="218">
        <f>IF('5. Projected Sales Forecast (2)'!$E$10&gt;0,'5. Projected Sales Forecast (2)'!$E$10*'5. Projected Sales Forecast (2)'!Q14,"")</f>
      </c>
      <c r="O20" s="218">
        <f>IF('5. Projected Sales Forecast (2)'!$E$10&gt;0,'5. Projected Sales Forecast (2)'!$E$10*'5. Projected Sales Forecast (2)'!R14,"")</f>
      </c>
      <c r="P20" s="218">
        <f>IF('5. Projected Sales Forecast (2)'!$E$10&gt;0,'5. Projected Sales Forecast (2)'!$E$10*'5. Projected Sales Forecast (2)'!S14,"")</f>
      </c>
      <c r="Q20" s="217">
        <f t="shared" si="3"/>
        <v>0</v>
      </c>
    </row>
    <row r="21" spans="1:17" ht="12.75" customHeight="1" outlineLevel="1">
      <c r="A21" s="1"/>
      <c r="B21" s="1">
        <f t="shared" si="2"/>
      </c>
      <c r="C21" s="101"/>
      <c r="D21" s="98"/>
      <c r="E21" s="219">
        <f>IF('5. Projected Sales Forecast (2)'!$E$32&gt;0,'5. Projected Sales Forecast (2)'!$E$32*'5. Projected Sales Forecast (2)'!H36,"")</f>
      </c>
      <c r="F21" s="219">
        <f>IF('5. Projected Sales Forecast (2)'!$E$32&gt;0,'5. Projected Sales Forecast (2)'!$E$32*'5. Projected Sales Forecast (2)'!I36,"")</f>
      </c>
      <c r="G21" s="219">
        <f>IF('5. Projected Sales Forecast (2)'!$E$32&gt;0,'5. Projected Sales Forecast (2)'!$E$32*'5. Projected Sales Forecast (2)'!J36,"")</f>
      </c>
      <c r="H21" s="219">
        <f>IF('5. Projected Sales Forecast (2)'!$E$32&gt;0,'5. Projected Sales Forecast (2)'!$E$32*'5. Projected Sales Forecast (2)'!K36,"")</f>
      </c>
      <c r="I21" s="219">
        <f>IF('5. Projected Sales Forecast (2)'!$E$32&gt;0,'5. Projected Sales Forecast (2)'!$E$32*'5. Projected Sales Forecast (2)'!L36,"")</f>
      </c>
      <c r="J21" s="219">
        <f>IF('5. Projected Sales Forecast (2)'!$E$32&gt;0,'5. Projected Sales Forecast (2)'!$E$32*'5. Projected Sales Forecast (2)'!M36,"")</f>
      </c>
      <c r="K21" s="219">
        <f>IF('5. Projected Sales Forecast (2)'!$E$32&gt;0,'5. Projected Sales Forecast (2)'!$E$32*'5. Projected Sales Forecast (2)'!N36,"")</f>
      </c>
      <c r="L21" s="219">
        <f>IF('5. Projected Sales Forecast (2)'!$E$32&gt;0,'5. Projected Sales Forecast (2)'!$E$32*'5. Projected Sales Forecast (2)'!O36,"")</f>
      </c>
      <c r="M21" s="219">
        <f>IF('5. Projected Sales Forecast (2)'!$E$32&gt;0,'5. Projected Sales Forecast (2)'!$E$32*'5. Projected Sales Forecast (2)'!P36,"")</f>
      </c>
      <c r="N21" s="219">
        <f>IF('5. Projected Sales Forecast (2)'!$E$32&gt;0,'5. Projected Sales Forecast (2)'!$E$32*'5. Projected Sales Forecast (2)'!Q36,"")</f>
      </c>
      <c r="O21" s="219">
        <f>IF('5. Projected Sales Forecast (2)'!$E$32&gt;0,'5. Projected Sales Forecast (2)'!$E$32*'5. Projected Sales Forecast (2)'!R36,"")</f>
      </c>
      <c r="P21" s="219">
        <f>IF('5. Projected Sales Forecast (2)'!$E$32&gt;0,'5. Projected Sales Forecast (2)'!$E$32*'5. Projected Sales Forecast (2)'!S36,"")</f>
      </c>
      <c r="Q21" s="219">
        <f t="shared" si="3"/>
        <v>0</v>
      </c>
    </row>
    <row r="22" spans="1:17" ht="12.75" customHeight="1" outlineLevel="1">
      <c r="A22" s="1"/>
      <c r="B22" s="1">
        <f t="shared" si="2"/>
      </c>
      <c r="C22" s="1"/>
      <c r="D22" s="45"/>
      <c r="E22" s="218">
        <f>IF('6. Projected Sales Forecast (3)'!$E$10&gt;0,'6. Projected Sales Forecast (3)'!$E$10*'6. Projected Sales Forecast (3)'!H14,"")</f>
      </c>
      <c r="F22" s="218">
        <f>IF('6. Projected Sales Forecast (3)'!$E$10&gt;0,'6. Projected Sales Forecast (3)'!$E$10*'6. Projected Sales Forecast (3)'!I14,"")</f>
      </c>
      <c r="G22" s="218">
        <f>IF('6. Projected Sales Forecast (3)'!$E$10&gt;0,'6. Projected Sales Forecast (3)'!$E$10*'6. Projected Sales Forecast (3)'!J14,"")</f>
      </c>
      <c r="H22" s="218">
        <f>IF('6. Projected Sales Forecast (3)'!$E$10&gt;0,'6. Projected Sales Forecast (3)'!$E$10*'6. Projected Sales Forecast (3)'!K14,"")</f>
      </c>
      <c r="I22" s="218">
        <f>IF('6. Projected Sales Forecast (3)'!$E$10&gt;0,'6. Projected Sales Forecast (3)'!$E$10*'6. Projected Sales Forecast (3)'!L14,"")</f>
      </c>
      <c r="J22" s="218">
        <f>IF('6. Projected Sales Forecast (3)'!$E$10&gt;0,'6. Projected Sales Forecast (3)'!$E$10*'6. Projected Sales Forecast (3)'!M14,"")</f>
      </c>
      <c r="K22" s="218">
        <f>IF('6. Projected Sales Forecast (3)'!$E$10&gt;0,'6. Projected Sales Forecast (3)'!$E$10*'6. Projected Sales Forecast (3)'!N14,"")</f>
      </c>
      <c r="L22" s="218">
        <f>IF('6. Projected Sales Forecast (3)'!$E$10&gt;0,'6. Projected Sales Forecast (3)'!$E$10*'6. Projected Sales Forecast (3)'!O14,"")</f>
      </c>
      <c r="M22" s="218">
        <f>IF('6. Projected Sales Forecast (3)'!$E$10&gt;0,'6. Projected Sales Forecast (3)'!$E$10*'6. Projected Sales Forecast (3)'!P14,"")</f>
      </c>
      <c r="N22" s="218">
        <f>IF('6. Projected Sales Forecast (3)'!$E$10&gt;0,'6. Projected Sales Forecast (3)'!$E$10*'6. Projected Sales Forecast (3)'!Q14,"")</f>
      </c>
      <c r="O22" s="218">
        <f>IF('6. Projected Sales Forecast (3)'!$E$10&gt;0,'6. Projected Sales Forecast (3)'!$E$10*'6. Projected Sales Forecast (3)'!R14,"")</f>
      </c>
      <c r="P22" s="218">
        <f>IF('6. Projected Sales Forecast (3)'!$E$10&gt;0,'6. Projected Sales Forecast (3)'!$E$10*'6. Projected Sales Forecast (3)'!S14,"")</f>
      </c>
      <c r="Q22" s="217">
        <f t="shared" si="3"/>
        <v>0</v>
      </c>
    </row>
    <row r="23" spans="1:17" ht="12.75" customHeight="1" outlineLevel="1" thickBot="1">
      <c r="A23" s="1"/>
      <c r="B23" s="1">
        <f t="shared" si="2"/>
      </c>
      <c r="E23" s="220">
        <f>IF('6. Projected Sales Forecast (3)'!$E$32&gt;0,'6. Projected Sales Forecast (3)'!$E$32*'6. Projected Sales Forecast (3)'!H36,"")</f>
      </c>
      <c r="F23" s="220">
        <f>IF('6. Projected Sales Forecast (3)'!$E$32&gt;0,'6. Projected Sales Forecast (3)'!$E$32*'6. Projected Sales Forecast (3)'!I36,"")</f>
      </c>
      <c r="G23" s="220">
        <f>IF('6. Projected Sales Forecast (3)'!$E$32&gt;0,'6. Projected Sales Forecast (3)'!$E$32*'6. Projected Sales Forecast (3)'!J36,"")</f>
      </c>
      <c r="H23" s="220">
        <f>IF('6. Projected Sales Forecast (3)'!$E$32&gt;0,'6. Projected Sales Forecast (3)'!$E$32*'6. Projected Sales Forecast (3)'!K36,"")</f>
      </c>
      <c r="I23" s="220">
        <f>IF('6. Projected Sales Forecast (3)'!$E$32&gt;0,'6. Projected Sales Forecast (3)'!$E$32*'6. Projected Sales Forecast (3)'!L36,"")</f>
      </c>
      <c r="J23" s="220">
        <f>IF('6. Projected Sales Forecast (3)'!$E$32&gt;0,'6. Projected Sales Forecast (3)'!$E$32*'6. Projected Sales Forecast (3)'!M36,"")</f>
      </c>
      <c r="K23" s="220">
        <f>IF('6. Projected Sales Forecast (3)'!$E$32&gt;0,'6. Projected Sales Forecast (3)'!$E$32*'6. Projected Sales Forecast (3)'!N36,"")</f>
      </c>
      <c r="L23" s="220">
        <f>IF('6. Projected Sales Forecast (3)'!$E$32&gt;0,'6. Projected Sales Forecast (3)'!$E$32*'6. Projected Sales Forecast (3)'!O36,"")</f>
      </c>
      <c r="M23" s="220">
        <f>IF('6. Projected Sales Forecast (3)'!$E$32&gt;0,'6. Projected Sales Forecast (3)'!$E$32*'6. Projected Sales Forecast (3)'!P36,"")</f>
      </c>
      <c r="N23" s="220">
        <f>IF('6. Projected Sales Forecast (3)'!$E$32&gt;0,'6. Projected Sales Forecast (3)'!$E$32*'6. Projected Sales Forecast (3)'!Q36,"")</f>
      </c>
      <c r="O23" s="220">
        <f>IF('6. Projected Sales Forecast (3)'!$E$32&gt;0,'6. Projected Sales Forecast (3)'!$E$32*'6. Projected Sales Forecast (3)'!R36,"")</f>
      </c>
      <c r="P23" s="220">
        <f>IF('6. Projected Sales Forecast (3)'!$E$32&gt;0,'6. Projected Sales Forecast (3)'!$E$32*'6. Projected Sales Forecast (3)'!S36,"")</f>
      </c>
      <c r="Q23" s="221">
        <f t="shared" si="3"/>
        <v>0</v>
      </c>
    </row>
    <row r="24" spans="1:17" ht="12.75" customHeight="1">
      <c r="A24" s="1" t="s">
        <v>102</v>
      </c>
      <c r="B24" s="1"/>
      <c r="C24" s="1"/>
      <c r="D24" s="45"/>
      <c r="E24" s="53">
        <f>SUM(E18:E23)</f>
        <v>0</v>
      </c>
      <c r="F24" s="53">
        <f aca="true" t="shared" si="4" ref="F24:P24">SUM(F18:F23)</f>
        <v>0</v>
      </c>
      <c r="G24" s="53">
        <f t="shared" si="4"/>
        <v>0</v>
      </c>
      <c r="H24" s="53">
        <f t="shared" si="4"/>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80</v>
      </c>
      <c r="B26" s="1"/>
      <c r="C26" s="1"/>
      <c r="D26" s="45"/>
      <c r="E26" s="105">
        <f>E15-E24</f>
        <v>0</v>
      </c>
      <c r="F26" s="105">
        <f aca="true" t="shared" si="5" ref="F26:P26">F15-F24</f>
        <v>0</v>
      </c>
      <c r="G26" s="105">
        <f t="shared" si="5"/>
        <v>0</v>
      </c>
      <c r="H26" s="105">
        <f t="shared" si="5"/>
        <v>0</v>
      </c>
      <c r="I26" s="105">
        <f t="shared" si="5"/>
        <v>0</v>
      </c>
      <c r="J26" s="105">
        <f t="shared" si="5"/>
        <v>0</v>
      </c>
      <c r="K26" s="105">
        <f t="shared" si="5"/>
        <v>0</v>
      </c>
      <c r="L26" s="105">
        <f t="shared" si="5"/>
        <v>0</v>
      </c>
      <c r="M26" s="105">
        <f t="shared" si="5"/>
        <v>0</v>
      </c>
      <c r="N26" s="105">
        <f t="shared" si="5"/>
        <v>0</v>
      </c>
      <c r="O26" s="105">
        <f t="shared" si="5"/>
        <v>0</v>
      </c>
      <c r="P26" s="105">
        <f t="shared" si="5"/>
        <v>0</v>
      </c>
      <c r="Q26" s="105">
        <f>Q15-Q24</f>
        <v>0</v>
      </c>
    </row>
    <row r="27" spans="1:17" ht="12.75" customHeight="1">
      <c r="A27" s="1"/>
      <c r="B27" s="1"/>
      <c r="C27" s="1"/>
      <c r="D27" s="45"/>
      <c r="E27" s="258">
        <f>IF(E15=0,0,E24/E15)</f>
        <v>0</v>
      </c>
      <c r="F27" s="258">
        <f aca="true" t="shared" si="6" ref="F27:Q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258">
        <f t="shared" si="6"/>
        <v>0</v>
      </c>
    </row>
    <row r="28" spans="1:17" ht="12.75" customHeight="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outlineLevel="1">
      <c r="A29" s="1"/>
      <c r="B29" s="1" t="str">
        <f>'2. Salaries and Wages'!B11</f>
        <v>Owner's Compensation</v>
      </c>
      <c r="C29" s="1"/>
      <c r="D29" s="45"/>
      <c r="E29" s="53">
        <f>'2. Salaries and Wages'!I11</f>
        <v>0</v>
      </c>
      <c r="F29" s="53">
        <f>'2. Salaries and Wages'!J11</f>
        <v>0</v>
      </c>
      <c r="G29" s="53">
        <f>'2. Salaries and Wages'!K11</f>
        <v>0</v>
      </c>
      <c r="H29" s="53">
        <f>'2. Salaries and Wages'!L11</f>
        <v>0</v>
      </c>
      <c r="I29" s="53">
        <f>'2. Salaries and Wages'!M11</f>
        <v>0</v>
      </c>
      <c r="J29" s="53">
        <f>'2. Salaries and Wages'!N11</f>
        <v>0</v>
      </c>
      <c r="K29" s="53">
        <f>'2. Salaries and Wages'!O11</f>
        <v>0</v>
      </c>
      <c r="L29" s="53">
        <f>'2. Salaries and Wages'!P11</f>
        <v>0</v>
      </c>
      <c r="M29" s="53">
        <f>'2. Salaries and Wages'!Q11</f>
        <v>0</v>
      </c>
      <c r="N29" s="53">
        <f>'2. Salaries and Wages'!R11</f>
        <v>0</v>
      </c>
      <c r="O29" s="53">
        <f>'2. Salaries and Wages'!S11</f>
        <v>0</v>
      </c>
      <c r="P29" s="53">
        <f>'2. Salaries and Wages'!T11</f>
        <v>0</v>
      </c>
      <c r="Q29" s="53">
        <f aca="true" t="shared" si="7" ref="Q29:Q34">SUM(E29:P29)</f>
        <v>0</v>
      </c>
    </row>
    <row r="30" spans="1:17" ht="12.75" customHeight="1" outlineLevel="1">
      <c r="A30" s="1"/>
      <c r="B30" s="1" t="str">
        <f>'2. Salaries and Wages'!B12</f>
        <v>Salaries</v>
      </c>
      <c r="C30" s="1"/>
      <c r="D30" s="45"/>
      <c r="E30" s="53">
        <f>'2. Salaries and Wages'!I12</f>
        <v>0</v>
      </c>
      <c r="F30" s="53">
        <f>'2. Salaries and Wages'!J12</f>
        <v>0</v>
      </c>
      <c r="G30" s="53">
        <f>'2. Salaries and Wages'!K12</f>
        <v>0</v>
      </c>
      <c r="H30" s="53">
        <f>'2. Salaries and Wages'!L12</f>
        <v>0</v>
      </c>
      <c r="I30" s="53">
        <f>'2. Salaries and Wages'!M12</f>
        <v>0</v>
      </c>
      <c r="J30" s="53">
        <f>'2. Salaries and Wages'!N12</f>
        <v>0</v>
      </c>
      <c r="K30" s="53">
        <f>'2. Salaries and Wages'!O12</f>
        <v>0</v>
      </c>
      <c r="L30" s="53">
        <f>'2. Salaries and Wages'!P12</f>
        <v>0</v>
      </c>
      <c r="M30" s="53">
        <f>'2. Salaries and Wages'!Q12</f>
        <v>0</v>
      </c>
      <c r="N30" s="53">
        <f>'2. Salaries and Wages'!R12</f>
        <v>0</v>
      </c>
      <c r="O30" s="53">
        <f>'2. Salaries and Wages'!S12</f>
        <v>0</v>
      </c>
      <c r="P30" s="53">
        <f>'2. Salaries and Wages'!T12</f>
        <v>0</v>
      </c>
      <c r="Q30" s="53">
        <f t="shared" si="7"/>
        <v>0</v>
      </c>
    </row>
    <row r="31" spans="1:17" ht="12.75" customHeight="1" outlineLevel="1">
      <c r="A31" s="1"/>
      <c r="B31" s="1" t="str">
        <f>'2. Salaries and Wages'!C14</f>
        <v>Payroll</v>
      </c>
      <c r="C31" s="1"/>
      <c r="D31" s="45"/>
      <c r="E31" s="53">
        <f>'2. Salaries and Wages'!I14</f>
        <v>0</v>
      </c>
      <c r="F31" s="53">
        <f>'2. Salaries and Wages'!J14</f>
        <v>0</v>
      </c>
      <c r="G31" s="53">
        <f>'2. Salaries and Wages'!K14</f>
        <v>0</v>
      </c>
      <c r="H31" s="53">
        <f>'2. Salaries and Wages'!L14</f>
        <v>0</v>
      </c>
      <c r="I31" s="53">
        <f>'2. Salaries and Wages'!M14</f>
        <v>0</v>
      </c>
      <c r="J31" s="53">
        <f>'2. Salaries and Wages'!N14</f>
        <v>0</v>
      </c>
      <c r="K31" s="53">
        <f>'2. Salaries and Wages'!O14</f>
        <v>0</v>
      </c>
      <c r="L31" s="53">
        <f>'2. Salaries and Wages'!P14</f>
        <v>0</v>
      </c>
      <c r="M31" s="53">
        <f>'2. Salaries and Wages'!Q14</f>
        <v>0</v>
      </c>
      <c r="N31" s="53">
        <f>'2. Salaries and Wages'!R14</f>
        <v>0</v>
      </c>
      <c r="O31" s="53">
        <f>'2. Salaries and Wages'!S14</f>
        <v>0</v>
      </c>
      <c r="P31" s="53">
        <f>'2. Salaries and Wages'!T14</f>
        <v>0</v>
      </c>
      <c r="Q31" s="53">
        <f t="shared" si="7"/>
        <v>0</v>
      </c>
    </row>
    <row r="32" spans="1:17" ht="12.75" customHeight="1" outlineLevel="1">
      <c r="A32" s="1"/>
      <c r="B32" s="1" t="str">
        <f>'2. Salaries and Wages'!C19</f>
        <v>Part-Time Employees</v>
      </c>
      <c r="C32" s="1"/>
      <c r="D32" s="45"/>
      <c r="E32" s="53">
        <f>'2. Salaries and Wages'!I19</f>
        <v>0</v>
      </c>
      <c r="F32" s="53">
        <f>'2. Salaries and Wages'!J19</f>
        <v>0</v>
      </c>
      <c r="G32" s="53">
        <f>'2. Salaries and Wages'!K19</f>
        <v>0</v>
      </c>
      <c r="H32" s="53">
        <f>'2. Salaries and Wages'!L19</f>
        <v>0</v>
      </c>
      <c r="I32" s="53">
        <f>'2. Salaries and Wages'!M19</f>
        <v>0</v>
      </c>
      <c r="J32" s="53">
        <f>'2. Salaries and Wages'!N19</f>
        <v>0</v>
      </c>
      <c r="K32" s="53">
        <f>'2. Salaries and Wages'!O19</f>
        <v>0</v>
      </c>
      <c r="L32" s="53">
        <f>'2. Salaries and Wages'!P19</f>
        <v>0</v>
      </c>
      <c r="M32" s="53">
        <f>'2. Salaries and Wages'!Q19</f>
        <v>0</v>
      </c>
      <c r="N32" s="53">
        <f>'2. Salaries and Wages'!R19</f>
        <v>0</v>
      </c>
      <c r="O32" s="53">
        <f>'2. Salaries and Wages'!S19</f>
        <v>0</v>
      </c>
      <c r="P32" s="53">
        <f>'2. Salaries and Wages'!T19</f>
        <v>0</v>
      </c>
      <c r="Q32" s="53">
        <f t="shared" si="7"/>
        <v>0</v>
      </c>
    </row>
    <row r="33" spans="1:17" ht="12.75" customHeight="1" outlineLevel="1">
      <c r="A33" s="1"/>
      <c r="B33" s="1" t="str">
        <f>'2. Salaries and Wages'!B23</f>
        <v>Independent Contractors</v>
      </c>
      <c r="C33" s="1"/>
      <c r="D33" s="45"/>
      <c r="E33" s="53">
        <f>'2. Salaries and Wages'!I23</f>
        <v>0</v>
      </c>
      <c r="F33" s="53">
        <f>'2. Salaries and Wages'!J23</f>
        <v>0</v>
      </c>
      <c r="G33" s="53">
        <f>'2. Salaries and Wages'!K23</f>
        <v>0</v>
      </c>
      <c r="H33" s="53">
        <f>'2. Salaries and Wages'!L23</f>
        <v>0</v>
      </c>
      <c r="I33" s="53">
        <f>'2. Salaries and Wages'!M23</f>
        <v>0</v>
      </c>
      <c r="J33" s="53">
        <f>'2. Salaries and Wages'!N23</f>
        <v>0</v>
      </c>
      <c r="K33" s="53">
        <f>'2. Salaries and Wages'!O23</f>
        <v>0</v>
      </c>
      <c r="L33" s="53">
        <f>'2. Salaries and Wages'!P23</f>
        <v>0</v>
      </c>
      <c r="M33" s="53">
        <f>'2. Salaries and Wages'!Q23</f>
        <v>0</v>
      </c>
      <c r="N33" s="53">
        <f>'2. Salaries and Wages'!R23</f>
        <v>0</v>
      </c>
      <c r="O33" s="53">
        <f>'2. Salaries and Wages'!S23</f>
        <v>0</v>
      </c>
      <c r="P33" s="53">
        <f>'2. Salaries and Wages'!T23</f>
        <v>0</v>
      </c>
      <c r="Q33" s="53">
        <f t="shared" si="7"/>
        <v>0</v>
      </c>
    </row>
    <row r="34" spans="1:17" ht="12.75" customHeight="1" outlineLevel="1" thickBot="1">
      <c r="A34" s="1"/>
      <c r="B34" s="1" t="str">
        <f>'2. Salaries and Wages'!A26</f>
        <v>Payroll Taxes and Benefits</v>
      </c>
      <c r="C34" s="1"/>
      <c r="D34" s="45"/>
      <c r="E34" s="57">
        <f>'2. Salaries and Wages'!I35</f>
        <v>0</v>
      </c>
      <c r="F34" s="57">
        <f>'2. Salaries and Wages'!J35</f>
        <v>0</v>
      </c>
      <c r="G34" s="57">
        <f>'2. Salaries and Wages'!K35</f>
        <v>0</v>
      </c>
      <c r="H34" s="57">
        <f>'2. Salaries and Wages'!L35</f>
        <v>0</v>
      </c>
      <c r="I34" s="57">
        <f>'2. Salaries and Wages'!M35</f>
        <v>0</v>
      </c>
      <c r="J34" s="57">
        <f>'2. Salaries and Wages'!N35</f>
        <v>0</v>
      </c>
      <c r="K34" s="57">
        <f>'2. Salaries and Wages'!O35</f>
        <v>0</v>
      </c>
      <c r="L34" s="57">
        <f>'2. Salaries and Wages'!P35</f>
        <v>0</v>
      </c>
      <c r="M34" s="57">
        <f>'2. Salaries and Wages'!Q35</f>
        <v>0</v>
      </c>
      <c r="N34" s="57">
        <f>'2. Salaries and Wages'!R35</f>
        <v>0</v>
      </c>
      <c r="O34" s="57">
        <f>'2. Salaries and Wages'!S35</f>
        <v>0</v>
      </c>
      <c r="P34" s="57">
        <f>'2. Salaries and Wages'!T35</f>
        <v>0</v>
      </c>
      <c r="Q34" s="57">
        <f t="shared" si="7"/>
        <v>0</v>
      </c>
    </row>
    <row r="35" spans="1:17" ht="12.75" customHeight="1">
      <c r="A35" s="1" t="s">
        <v>106</v>
      </c>
      <c r="B35" s="1"/>
      <c r="C35" s="1"/>
      <c r="D35" s="45"/>
      <c r="E35" s="53">
        <f>SUM(E29:E34)</f>
        <v>0</v>
      </c>
      <c r="F35" s="53">
        <f aca="true" t="shared" si="8" ref="F35:Q35">SUM(F29:F34)</f>
        <v>0</v>
      </c>
      <c r="G35" s="53">
        <f t="shared" si="8"/>
        <v>0</v>
      </c>
      <c r="H35" s="53">
        <f t="shared" si="8"/>
        <v>0</v>
      </c>
      <c r="I35" s="53">
        <f t="shared" si="8"/>
        <v>0</v>
      </c>
      <c r="J35" s="53">
        <f t="shared" si="8"/>
        <v>0</v>
      </c>
      <c r="K35" s="53">
        <f t="shared" si="8"/>
        <v>0</v>
      </c>
      <c r="L35" s="53">
        <f t="shared" si="8"/>
        <v>0</v>
      </c>
      <c r="M35" s="53">
        <f t="shared" si="8"/>
        <v>0</v>
      </c>
      <c r="N35" s="53">
        <f t="shared" si="8"/>
        <v>0</v>
      </c>
      <c r="O35" s="53">
        <f t="shared" si="8"/>
        <v>0</v>
      </c>
      <c r="P35" s="53">
        <f t="shared" si="8"/>
        <v>0</v>
      </c>
      <c r="Q35" s="53">
        <f t="shared" si="8"/>
        <v>0</v>
      </c>
    </row>
    <row r="36" spans="1:4" ht="12.75" customHeight="1">
      <c r="A36" s="1"/>
      <c r="B36" s="1"/>
      <c r="C36" s="1"/>
      <c r="D36" s="45"/>
    </row>
    <row r="37" spans="1:17" ht="12.75" customHeight="1" outlineLevel="1">
      <c r="A37" s="1" t="s">
        <v>104</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Expenses'!G11</f>
        <v>0</v>
      </c>
      <c r="F38" s="102">
        <f>E38</f>
        <v>0</v>
      </c>
      <c r="G38" s="102">
        <f aca="true" t="shared" si="9" ref="G38:P38">F38</f>
        <v>0</v>
      </c>
      <c r="H38" s="102">
        <f t="shared" si="9"/>
        <v>0</v>
      </c>
      <c r="I38" s="102">
        <f t="shared" si="9"/>
        <v>0</v>
      </c>
      <c r="J38" s="102">
        <f t="shared" si="9"/>
        <v>0</v>
      </c>
      <c r="K38" s="102">
        <f t="shared" si="9"/>
        <v>0</v>
      </c>
      <c r="L38" s="102">
        <f t="shared" si="9"/>
        <v>0</v>
      </c>
      <c r="M38" s="102">
        <f t="shared" si="9"/>
        <v>0</v>
      </c>
      <c r="N38" s="102">
        <f t="shared" si="9"/>
        <v>0</v>
      </c>
      <c r="O38" s="102">
        <f t="shared" si="9"/>
        <v>0</v>
      </c>
      <c r="P38" s="102">
        <f t="shared" si="9"/>
        <v>0</v>
      </c>
      <c r="Q38" s="53">
        <f>SUM(E38:P38)</f>
        <v>0</v>
      </c>
    </row>
    <row r="39" spans="1:17" ht="12.75" customHeight="1" outlineLevel="1">
      <c r="A39" s="1"/>
      <c r="B39" s="1" t="str">
        <f>'3. Fixed Operating Expenses'!B12</f>
        <v>Car and Truck Expenses</v>
      </c>
      <c r="C39" s="1"/>
      <c r="D39" s="45"/>
      <c r="E39" s="53">
        <f>'3. Fixed Operating Expenses'!G12</f>
        <v>0</v>
      </c>
      <c r="F39" s="102">
        <f aca="true" t="shared" si="10" ref="F39:P57">E39</f>
        <v>0</v>
      </c>
      <c r="G39" s="102">
        <f t="shared" si="10"/>
        <v>0</v>
      </c>
      <c r="H39" s="102">
        <f t="shared" si="10"/>
        <v>0</v>
      </c>
      <c r="I39" s="102">
        <f t="shared" si="10"/>
        <v>0</v>
      </c>
      <c r="J39" s="102">
        <f t="shared" si="10"/>
        <v>0</v>
      </c>
      <c r="K39" s="102">
        <f t="shared" si="10"/>
        <v>0</v>
      </c>
      <c r="L39" s="102">
        <f t="shared" si="10"/>
        <v>0</v>
      </c>
      <c r="M39" s="102">
        <f t="shared" si="10"/>
        <v>0</v>
      </c>
      <c r="N39" s="102">
        <f t="shared" si="10"/>
        <v>0</v>
      </c>
      <c r="O39" s="102">
        <f t="shared" si="10"/>
        <v>0</v>
      </c>
      <c r="P39" s="102">
        <f t="shared" si="10"/>
        <v>0</v>
      </c>
      <c r="Q39" s="53">
        <f aca="true" t="shared" si="11" ref="Q39:Q57">SUM(E39:P39)</f>
        <v>0</v>
      </c>
    </row>
    <row r="40" spans="1:17" ht="12.75" customHeight="1" outlineLevel="1">
      <c r="A40" s="1"/>
      <c r="B40" s="1" t="str">
        <f>'3. Fixed Operating Expenses'!B13</f>
        <v>Commissions and Fees</v>
      </c>
      <c r="C40" s="1"/>
      <c r="D40" s="45"/>
      <c r="E40" s="53">
        <f>'3. Fixed Operating Expenses'!G13</f>
        <v>0</v>
      </c>
      <c r="F40" s="102">
        <f t="shared" si="10"/>
        <v>0</v>
      </c>
      <c r="G40" s="102">
        <f t="shared" si="10"/>
        <v>0</v>
      </c>
      <c r="H40" s="102">
        <f t="shared" si="10"/>
        <v>0</v>
      </c>
      <c r="I40" s="102">
        <f t="shared" si="10"/>
        <v>0</v>
      </c>
      <c r="J40" s="102">
        <f t="shared" si="10"/>
        <v>0</v>
      </c>
      <c r="K40" s="102">
        <f t="shared" si="10"/>
        <v>0</v>
      </c>
      <c r="L40" s="102">
        <f t="shared" si="10"/>
        <v>0</v>
      </c>
      <c r="M40" s="102">
        <f t="shared" si="10"/>
        <v>0</v>
      </c>
      <c r="N40" s="102">
        <f t="shared" si="10"/>
        <v>0</v>
      </c>
      <c r="O40" s="102">
        <f t="shared" si="10"/>
        <v>0</v>
      </c>
      <c r="P40" s="102">
        <f t="shared" si="10"/>
        <v>0</v>
      </c>
      <c r="Q40" s="53">
        <f t="shared" si="11"/>
        <v>0</v>
      </c>
    </row>
    <row r="41" spans="1:17" ht="12.75" customHeight="1" outlineLevel="1">
      <c r="A41" s="1"/>
      <c r="B41" s="1" t="str">
        <f>'3. Fixed Operating Expenses'!B14</f>
        <v>Contract Labor</v>
      </c>
      <c r="C41" s="1"/>
      <c r="D41" s="45"/>
      <c r="E41" s="53">
        <f>'3. Fixed Operating Expenses'!G14</f>
        <v>0</v>
      </c>
      <c r="F41" s="102">
        <f t="shared" si="10"/>
        <v>0</v>
      </c>
      <c r="G41" s="102">
        <f t="shared" si="10"/>
        <v>0</v>
      </c>
      <c r="H41" s="102">
        <f t="shared" si="10"/>
        <v>0</v>
      </c>
      <c r="I41" s="102">
        <f t="shared" si="10"/>
        <v>0</v>
      </c>
      <c r="J41" s="102">
        <f t="shared" si="10"/>
        <v>0</v>
      </c>
      <c r="K41" s="102">
        <f t="shared" si="10"/>
        <v>0</v>
      </c>
      <c r="L41" s="102">
        <f t="shared" si="10"/>
        <v>0</v>
      </c>
      <c r="M41" s="102">
        <f t="shared" si="10"/>
        <v>0</v>
      </c>
      <c r="N41" s="102">
        <f t="shared" si="10"/>
        <v>0</v>
      </c>
      <c r="O41" s="102">
        <f t="shared" si="10"/>
        <v>0</v>
      </c>
      <c r="P41" s="102">
        <f t="shared" si="10"/>
        <v>0</v>
      </c>
      <c r="Q41" s="53">
        <f t="shared" si="11"/>
        <v>0</v>
      </c>
    </row>
    <row r="42" spans="1:17" ht="12.75" customHeight="1" outlineLevel="1">
      <c r="A42" s="1"/>
      <c r="B42" s="1" t="str">
        <f>'3. Fixed Operating Expenses'!B15</f>
        <v>Credit Card and Bank Charges</v>
      </c>
      <c r="C42" s="1"/>
      <c r="D42" s="45"/>
      <c r="E42" s="53">
        <f>'3. Fixed Operating Expenses'!G15</f>
        <v>0</v>
      </c>
      <c r="F42" s="102">
        <f t="shared" si="10"/>
        <v>0</v>
      </c>
      <c r="G42" s="102">
        <f t="shared" si="10"/>
        <v>0</v>
      </c>
      <c r="H42" s="102">
        <f t="shared" si="10"/>
        <v>0</v>
      </c>
      <c r="I42" s="102">
        <f t="shared" si="10"/>
        <v>0</v>
      </c>
      <c r="J42" s="102">
        <f t="shared" si="10"/>
        <v>0</v>
      </c>
      <c r="K42" s="102">
        <f t="shared" si="10"/>
        <v>0</v>
      </c>
      <c r="L42" s="102">
        <f t="shared" si="10"/>
        <v>0</v>
      </c>
      <c r="M42" s="102">
        <f t="shared" si="10"/>
        <v>0</v>
      </c>
      <c r="N42" s="102">
        <f t="shared" si="10"/>
        <v>0</v>
      </c>
      <c r="O42" s="102">
        <f t="shared" si="10"/>
        <v>0</v>
      </c>
      <c r="P42" s="102">
        <f t="shared" si="10"/>
        <v>0</v>
      </c>
      <c r="Q42" s="53">
        <f t="shared" si="11"/>
        <v>0</v>
      </c>
    </row>
    <row r="43" spans="1:17" ht="12.75" customHeight="1" outlineLevel="1">
      <c r="A43" s="1"/>
      <c r="B43" s="1" t="str">
        <f>'3. Fixed Operating Expenses'!B16</f>
        <v>Customer Discounts and Refunds</v>
      </c>
      <c r="C43" s="1"/>
      <c r="D43" s="45"/>
      <c r="E43" s="53">
        <f>'3. Fixed Operating Expenses'!G16</f>
        <v>0</v>
      </c>
      <c r="F43" s="102">
        <f t="shared" si="10"/>
        <v>0</v>
      </c>
      <c r="G43" s="102">
        <f t="shared" si="10"/>
        <v>0</v>
      </c>
      <c r="H43" s="102">
        <f t="shared" si="10"/>
        <v>0</v>
      </c>
      <c r="I43" s="102">
        <f t="shared" si="10"/>
        <v>0</v>
      </c>
      <c r="J43" s="102">
        <f t="shared" si="10"/>
        <v>0</v>
      </c>
      <c r="K43" s="102">
        <f t="shared" si="10"/>
        <v>0</v>
      </c>
      <c r="L43" s="102">
        <f t="shared" si="10"/>
        <v>0</v>
      </c>
      <c r="M43" s="102">
        <f t="shared" si="10"/>
        <v>0</v>
      </c>
      <c r="N43" s="102">
        <f t="shared" si="10"/>
        <v>0</v>
      </c>
      <c r="O43" s="102">
        <f t="shared" si="10"/>
        <v>0</v>
      </c>
      <c r="P43" s="102">
        <f t="shared" si="10"/>
        <v>0</v>
      </c>
      <c r="Q43" s="53">
        <f t="shared" si="11"/>
        <v>0</v>
      </c>
    </row>
    <row r="44" spans="1:17" ht="12.75" customHeight="1" outlineLevel="1">
      <c r="A44" s="1"/>
      <c r="B44" s="1" t="str">
        <f>'3. Fixed Operating Expenses'!B17</f>
        <v>Dues and Subscriptions</v>
      </c>
      <c r="C44" s="1"/>
      <c r="D44" s="45"/>
      <c r="E44" s="53">
        <f>'3. Fixed Operating Expenses'!G17</f>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53">
        <f t="shared" si="11"/>
        <v>0</v>
      </c>
    </row>
    <row r="45" spans="1:17" ht="12.75" customHeight="1" outlineLevel="1">
      <c r="A45" s="1"/>
      <c r="B45" s="1" t="str">
        <f>'3. Fixed Operating Expenses'!B18</f>
        <v>Entertainment</v>
      </c>
      <c r="C45" s="1"/>
      <c r="D45" s="45"/>
      <c r="E45" s="53">
        <f>'3. Fixed Operating Expenses'!G18</f>
        <v>0</v>
      </c>
      <c r="F45" s="102">
        <f t="shared" si="10"/>
        <v>0</v>
      </c>
      <c r="G45" s="102">
        <f t="shared" si="10"/>
        <v>0</v>
      </c>
      <c r="H45" s="102">
        <f t="shared" si="10"/>
        <v>0</v>
      </c>
      <c r="I45" s="102">
        <f t="shared" si="10"/>
        <v>0</v>
      </c>
      <c r="J45" s="102">
        <f t="shared" si="10"/>
        <v>0</v>
      </c>
      <c r="K45" s="102">
        <f t="shared" si="10"/>
        <v>0</v>
      </c>
      <c r="L45" s="102">
        <f t="shared" si="10"/>
        <v>0</v>
      </c>
      <c r="M45" s="102">
        <f t="shared" si="10"/>
        <v>0</v>
      </c>
      <c r="N45" s="102">
        <f t="shared" si="10"/>
        <v>0</v>
      </c>
      <c r="O45" s="102">
        <f t="shared" si="10"/>
        <v>0</v>
      </c>
      <c r="P45" s="102">
        <f t="shared" si="10"/>
        <v>0</v>
      </c>
      <c r="Q45" s="53">
        <f t="shared" si="11"/>
        <v>0</v>
      </c>
    </row>
    <row r="46" spans="1:17" ht="12.75" customHeight="1" outlineLevel="1">
      <c r="A46" s="1"/>
      <c r="B46" s="1" t="str">
        <f>'3. Fixed Operating Expenses'!B19</f>
        <v>Insurance (Liability and Property)</v>
      </c>
      <c r="C46" s="1"/>
      <c r="D46" s="45"/>
      <c r="E46" s="53">
        <f>'3. Fixed Operating Expenses'!G19</f>
        <v>0</v>
      </c>
      <c r="F46" s="102">
        <f t="shared" si="10"/>
        <v>0</v>
      </c>
      <c r="G46" s="102">
        <f t="shared" si="10"/>
        <v>0</v>
      </c>
      <c r="H46" s="102">
        <f t="shared" si="10"/>
        <v>0</v>
      </c>
      <c r="I46" s="102">
        <f t="shared" si="10"/>
        <v>0</v>
      </c>
      <c r="J46" s="102">
        <f t="shared" si="10"/>
        <v>0</v>
      </c>
      <c r="K46" s="102">
        <f t="shared" si="10"/>
        <v>0</v>
      </c>
      <c r="L46" s="102">
        <f t="shared" si="10"/>
        <v>0</v>
      </c>
      <c r="M46" s="102">
        <f t="shared" si="10"/>
        <v>0</v>
      </c>
      <c r="N46" s="102">
        <f t="shared" si="10"/>
        <v>0</v>
      </c>
      <c r="O46" s="102">
        <f t="shared" si="10"/>
        <v>0</v>
      </c>
      <c r="P46" s="102">
        <f t="shared" si="10"/>
        <v>0</v>
      </c>
      <c r="Q46" s="53">
        <f t="shared" si="11"/>
        <v>0</v>
      </c>
    </row>
    <row r="47" spans="1:17" ht="12.75" customHeight="1" outlineLevel="1">
      <c r="A47" s="1"/>
      <c r="B47" s="1" t="str">
        <f>'3. Fixed Operating Expenses'!B20</f>
        <v>Internet</v>
      </c>
      <c r="C47" s="1"/>
      <c r="D47" s="45"/>
      <c r="E47" s="53">
        <f>'3. Fixed Operating Expenses'!G20</f>
        <v>0</v>
      </c>
      <c r="F47" s="102">
        <f t="shared" si="10"/>
        <v>0</v>
      </c>
      <c r="G47" s="102">
        <f t="shared" si="10"/>
        <v>0</v>
      </c>
      <c r="H47" s="102">
        <f t="shared" si="10"/>
        <v>0</v>
      </c>
      <c r="I47" s="102">
        <f t="shared" si="10"/>
        <v>0</v>
      </c>
      <c r="J47" s="102">
        <f t="shared" si="10"/>
        <v>0</v>
      </c>
      <c r="K47" s="102">
        <f t="shared" si="10"/>
        <v>0</v>
      </c>
      <c r="L47" s="102">
        <f t="shared" si="10"/>
        <v>0</v>
      </c>
      <c r="M47" s="102">
        <f t="shared" si="10"/>
        <v>0</v>
      </c>
      <c r="N47" s="102">
        <f t="shared" si="10"/>
        <v>0</v>
      </c>
      <c r="O47" s="102">
        <f t="shared" si="10"/>
        <v>0</v>
      </c>
      <c r="P47" s="102">
        <f t="shared" si="10"/>
        <v>0</v>
      </c>
      <c r="Q47" s="53">
        <f t="shared" si="11"/>
        <v>0</v>
      </c>
    </row>
    <row r="48" spans="1:17" ht="12.75" customHeight="1" outlineLevel="1">
      <c r="A48" s="1"/>
      <c r="B48" s="1" t="str">
        <f>'3. Fixed Operating Expenses'!B21</f>
        <v>Legal and Professional Fees</v>
      </c>
      <c r="C48" s="1"/>
      <c r="D48" s="45"/>
      <c r="E48" s="53">
        <f>'3. Fixed Operating Expenses'!G21</f>
        <v>0</v>
      </c>
      <c r="F48" s="102">
        <f t="shared" si="10"/>
        <v>0</v>
      </c>
      <c r="G48" s="102">
        <f t="shared" si="10"/>
        <v>0</v>
      </c>
      <c r="H48" s="102">
        <f t="shared" si="10"/>
        <v>0</v>
      </c>
      <c r="I48" s="102">
        <f t="shared" si="10"/>
        <v>0</v>
      </c>
      <c r="J48" s="102">
        <f t="shared" si="10"/>
        <v>0</v>
      </c>
      <c r="K48" s="102">
        <f t="shared" si="10"/>
        <v>0</v>
      </c>
      <c r="L48" s="102">
        <f t="shared" si="10"/>
        <v>0</v>
      </c>
      <c r="M48" s="102">
        <f t="shared" si="10"/>
        <v>0</v>
      </c>
      <c r="N48" s="102">
        <f t="shared" si="10"/>
        <v>0</v>
      </c>
      <c r="O48" s="102">
        <f t="shared" si="10"/>
        <v>0</v>
      </c>
      <c r="P48" s="102">
        <f t="shared" si="10"/>
        <v>0</v>
      </c>
      <c r="Q48" s="53">
        <f t="shared" si="11"/>
        <v>0</v>
      </c>
    </row>
    <row r="49" spans="1:17" ht="12.75" customHeight="1" outlineLevel="1">
      <c r="A49" s="1"/>
      <c r="B49" s="1" t="str">
        <f>'3. Fixed Operating Expenses'!B22</f>
        <v>Office Expenses</v>
      </c>
      <c r="C49" s="1"/>
      <c r="D49" s="45"/>
      <c r="E49" s="53">
        <f>'3. Fixed Operating Expenses'!G22</f>
        <v>0</v>
      </c>
      <c r="F49" s="102">
        <f t="shared" si="10"/>
        <v>0</v>
      </c>
      <c r="G49" s="102">
        <f t="shared" si="10"/>
        <v>0</v>
      </c>
      <c r="H49" s="102">
        <f t="shared" si="10"/>
        <v>0</v>
      </c>
      <c r="I49" s="102">
        <f t="shared" si="10"/>
        <v>0</v>
      </c>
      <c r="J49" s="102">
        <f t="shared" si="10"/>
        <v>0</v>
      </c>
      <c r="K49" s="102">
        <f t="shared" si="10"/>
        <v>0</v>
      </c>
      <c r="L49" s="102">
        <f t="shared" si="10"/>
        <v>0</v>
      </c>
      <c r="M49" s="102">
        <f t="shared" si="10"/>
        <v>0</v>
      </c>
      <c r="N49" s="102">
        <f t="shared" si="10"/>
        <v>0</v>
      </c>
      <c r="O49" s="102">
        <f t="shared" si="10"/>
        <v>0</v>
      </c>
      <c r="P49" s="102">
        <f t="shared" si="10"/>
        <v>0</v>
      </c>
      <c r="Q49" s="53">
        <f t="shared" si="11"/>
        <v>0</v>
      </c>
    </row>
    <row r="50" spans="1:17" ht="12.75" customHeight="1" outlineLevel="1">
      <c r="A50" s="1"/>
      <c r="B50" s="1" t="str">
        <f>'3. Fixed Operating Expenses'!B23</f>
        <v>Postage and Delivery</v>
      </c>
      <c r="C50" s="1"/>
      <c r="D50" s="45"/>
      <c r="E50" s="53">
        <f>'3. Fixed Operating Expenses'!G23</f>
        <v>0</v>
      </c>
      <c r="F50" s="102">
        <f t="shared" si="10"/>
        <v>0</v>
      </c>
      <c r="G50" s="102">
        <f t="shared" si="10"/>
        <v>0</v>
      </c>
      <c r="H50" s="102">
        <f t="shared" si="10"/>
        <v>0</v>
      </c>
      <c r="I50" s="102">
        <f t="shared" si="10"/>
        <v>0</v>
      </c>
      <c r="J50" s="102">
        <f t="shared" si="10"/>
        <v>0</v>
      </c>
      <c r="K50" s="102">
        <f t="shared" si="10"/>
        <v>0</v>
      </c>
      <c r="L50" s="102">
        <f t="shared" si="10"/>
        <v>0</v>
      </c>
      <c r="M50" s="102">
        <f t="shared" si="10"/>
        <v>0</v>
      </c>
      <c r="N50" s="102">
        <f t="shared" si="10"/>
        <v>0</v>
      </c>
      <c r="O50" s="102">
        <f t="shared" si="10"/>
        <v>0</v>
      </c>
      <c r="P50" s="102">
        <f t="shared" si="10"/>
        <v>0</v>
      </c>
      <c r="Q50" s="53">
        <f t="shared" si="11"/>
        <v>0</v>
      </c>
    </row>
    <row r="51" spans="1:17" ht="12.75" customHeight="1" outlineLevel="1">
      <c r="A51" s="1"/>
      <c r="B51" s="1" t="str">
        <f>'3. Fixed Operating Expenses'!B24</f>
        <v>Rent (on business property)</v>
      </c>
      <c r="C51" s="1"/>
      <c r="D51" s="45"/>
      <c r="E51" s="53">
        <f>'3. Fixed Operating Expenses'!G24</f>
        <v>0</v>
      </c>
      <c r="F51" s="102">
        <f t="shared" si="10"/>
        <v>0</v>
      </c>
      <c r="G51" s="102">
        <f t="shared" si="10"/>
        <v>0</v>
      </c>
      <c r="H51" s="102">
        <f t="shared" si="10"/>
        <v>0</v>
      </c>
      <c r="I51" s="102">
        <f t="shared" si="10"/>
        <v>0</v>
      </c>
      <c r="J51" s="102">
        <f t="shared" si="10"/>
        <v>0</v>
      </c>
      <c r="K51" s="102">
        <f t="shared" si="10"/>
        <v>0</v>
      </c>
      <c r="L51" s="102">
        <f t="shared" si="10"/>
        <v>0</v>
      </c>
      <c r="M51" s="102">
        <f t="shared" si="10"/>
        <v>0</v>
      </c>
      <c r="N51" s="102">
        <f t="shared" si="10"/>
        <v>0</v>
      </c>
      <c r="O51" s="102">
        <f t="shared" si="10"/>
        <v>0</v>
      </c>
      <c r="P51" s="102">
        <f t="shared" si="10"/>
        <v>0</v>
      </c>
      <c r="Q51" s="53">
        <f t="shared" si="11"/>
        <v>0</v>
      </c>
    </row>
    <row r="52" spans="1:17" ht="12.75" customHeight="1" outlineLevel="1">
      <c r="A52" s="1"/>
      <c r="B52" s="1" t="str">
        <f>'3. Fixed Operating Expenses'!B25</f>
        <v>Rent of Vehicles and Equipment</v>
      </c>
      <c r="C52" s="1"/>
      <c r="D52" s="45"/>
      <c r="E52" s="53">
        <f>'3. Fixed Operating Expenses'!G25</f>
        <v>0</v>
      </c>
      <c r="F52" s="102">
        <f t="shared" si="10"/>
        <v>0</v>
      </c>
      <c r="G52" s="102">
        <f t="shared" si="10"/>
        <v>0</v>
      </c>
      <c r="H52" s="102">
        <f t="shared" si="10"/>
        <v>0</v>
      </c>
      <c r="I52" s="102">
        <f t="shared" si="10"/>
        <v>0</v>
      </c>
      <c r="J52" s="102">
        <f t="shared" si="10"/>
        <v>0</v>
      </c>
      <c r="K52" s="102">
        <f t="shared" si="10"/>
        <v>0</v>
      </c>
      <c r="L52" s="102">
        <f t="shared" si="10"/>
        <v>0</v>
      </c>
      <c r="M52" s="102">
        <f t="shared" si="10"/>
        <v>0</v>
      </c>
      <c r="N52" s="102">
        <f t="shared" si="10"/>
        <v>0</v>
      </c>
      <c r="O52" s="102">
        <f t="shared" si="10"/>
        <v>0</v>
      </c>
      <c r="P52" s="102">
        <f t="shared" si="10"/>
        <v>0</v>
      </c>
      <c r="Q52" s="53">
        <f t="shared" si="11"/>
        <v>0</v>
      </c>
    </row>
    <row r="53" spans="1:17" ht="12.75" customHeight="1" outlineLevel="1">
      <c r="A53" s="1"/>
      <c r="B53" s="1" t="str">
        <f>'3. Fixed Operating Expenses'!B26</f>
        <v>Repairs and Maintenance</v>
      </c>
      <c r="C53" s="1"/>
      <c r="D53" s="45"/>
      <c r="E53" s="53">
        <f>'3. Fixed Operating Expenses'!G26</f>
        <v>0</v>
      </c>
      <c r="F53" s="102">
        <f t="shared" si="10"/>
        <v>0</v>
      </c>
      <c r="G53" s="102">
        <f t="shared" si="10"/>
        <v>0</v>
      </c>
      <c r="H53" s="102">
        <f t="shared" si="10"/>
        <v>0</v>
      </c>
      <c r="I53" s="102">
        <f t="shared" si="10"/>
        <v>0</v>
      </c>
      <c r="J53" s="102">
        <f t="shared" si="10"/>
        <v>0</v>
      </c>
      <c r="K53" s="102">
        <f t="shared" si="10"/>
        <v>0</v>
      </c>
      <c r="L53" s="102">
        <f t="shared" si="10"/>
        <v>0</v>
      </c>
      <c r="M53" s="102">
        <f t="shared" si="10"/>
        <v>0</v>
      </c>
      <c r="N53" s="102">
        <f t="shared" si="10"/>
        <v>0</v>
      </c>
      <c r="O53" s="102">
        <f t="shared" si="10"/>
        <v>0</v>
      </c>
      <c r="P53" s="102">
        <f t="shared" si="10"/>
        <v>0</v>
      </c>
      <c r="Q53" s="53">
        <f t="shared" si="11"/>
        <v>0</v>
      </c>
    </row>
    <row r="54" spans="1:17" ht="12.75" customHeight="1" outlineLevel="1">
      <c r="A54" s="1"/>
      <c r="B54" s="1" t="str">
        <f>'3. Fixed Operating Expenses'!B27</f>
        <v>Supplies</v>
      </c>
      <c r="C54" s="1"/>
      <c r="D54" s="45"/>
      <c r="E54" s="53">
        <f>'3. Fixed Operating Expenses'!G27</f>
        <v>0</v>
      </c>
      <c r="F54" s="102">
        <f t="shared" si="10"/>
        <v>0</v>
      </c>
      <c r="G54" s="102">
        <f t="shared" si="10"/>
        <v>0</v>
      </c>
      <c r="H54" s="102">
        <f t="shared" si="10"/>
        <v>0</v>
      </c>
      <c r="I54" s="102">
        <f t="shared" si="10"/>
        <v>0</v>
      </c>
      <c r="J54" s="102">
        <f t="shared" si="10"/>
        <v>0</v>
      </c>
      <c r="K54" s="102">
        <f t="shared" si="10"/>
        <v>0</v>
      </c>
      <c r="L54" s="102">
        <f t="shared" si="10"/>
        <v>0</v>
      </c>
      <c r="M54" s="102">
        <f t="shared" si="10"/>
        <v>0</v>
      </c>
      <c r="N54" s="102">
        <f t="shared" si="10"/>
        <v>0</v>
      </c>
      <c r="O54" s="102">
        <f t="shared" si="10"/>
        <v>0</v>
      </c>
      <c r="P54" s="102">
        <f t="shared" si="10"/>
        <v>0</v>
      </c>
      <c r="Q54" s="53">
        <f t="shared" si="11"/>
        <v>0</v>
      </c>
    </row>
    <row r="55" spans="1:17" ht="12.75" customHeight="1" outlineLevel="1">
      <c r="A55" s="1"/>
      <c r="B55" s="1" t="str">
        <f>'3. Fixed Operating Expenses'!B28</f>
        <v>Telephone and Communications</v>
      </c>
      <c r="C55" s="1"/>
      <c r="D55" s="45"/>
      <c r="E55" s="53">
        <f>'3. Fixed Operating Expenses'!G28</f>
        <v>0</v>
      </c>
      <c r="F55" s="102">
        <f t="shared" si="10"/>
        <v>0</v>
      </c>
      <c r="G55" s="102">
        <f t="shared" si="10"/>
        <v>0</v>
      </c>
      <c r="H55" s="102">
        <f t="shared" si="10"/>
        <v>0</v>
      </c>
      <c r="I55" s="102">
        <f t="shared" si="10"/>
        <v>0</v>
      </c>
      <c r="J55" s="102">
        <f t="shared" si="10"/>
        <v>0</v>
      </c>
      <c r="K55" s="102">
        <f t="shared" si="10"/>
        <v>0</v>
      </c>
      <c r="L55" s="102">
        <f t="shared" si="10"/>
        <v>0</v>
      </c>
      <c r="M55" s="102">
        <f t="shared" si="10"/>
        <v>0</v>
      </c>
      <c r="N55" s="102">
        <f t="shared" si="10"/>
        <v>0</v>
      </c>
      <c r="O55" s="102">
        <f t="shared" si="10"/>
        <v>0</v>
      </c>
      <c r="P55" s="102">
        <f t="shared" si="10"/>
        <v>0</v>
      </c>
      <c r="Q55" s="53">
        <f t="shared" si="11"/>
        <v>0</v>
      </c>
    </row>
    <row r="56" spans="1:17" ht="12.75" customHeight="1" outlineLevel="1">
      <c r="A56" s="1"/>
      <c r="B56" s="1" t="str">
        <f>'3. Fixed Operating Expenses'!B29</f>
        <v>Travel</v>
      </c>
      <c r="C56" s="1"/>
      <c r="D56" s="45"/>
      <c r="E56" s="53">
        <f>'3. Fixed Operating Expenses'!G29</f>
        <v>0</v>
      </c>
      <c r="F56" s="102">
        <f t="shared" si="10"/>
        <v>0</v>
      </c>
      <c r="G56" s="102">
        <f t="shared" si="10"/>
        <v>0</v>
      </c>
      <c r="H56" s="102">
        <f t="shared" si="10"/>
        <v>0</v>
      </c>
      <c r="I56" s="102">
        <f t="shared" si="10"/>
        <v>0</v>
      </c>
      <c r="J56" s="102">
        <f t="shared" si="10"/>
        <v>0</v>
      </c>
      <c r="K56" s="102">
        <f t="shared" si="10"/>
        <v>0</v>
      </c>
      <c r="L56" s="102">
        <f t="shared" si="10"/>
        <v>0</v>
      </c>
      <c r="M56" s="102">
        <f t="shared" si="10"/>
        <v>0</v>
      </c>
      <c r="N56" s="102">
        <f t="shared" si="10"/>
        <v>0</v>
      </c>
      <c r="O56" s="102">
        <f t="shared" si="10"/>
        <v>0</v>
      </c>
      <c r="P56" s="102">
        <f t="shared" si="10"/>
        <v>0</v>
      </c>
      <c r="Q56" s="53">
        <f t="shared" si="11"/>
        <v>0</v>
      </c>
    </row>
    <row r="57" spans="1:17" ht="12.75" customHeight="1" outlineLevel="1">
      <c r="A57" s="1"/>
      <c r="B57" s="1" t="str">
        <f>'3. Fixed Operating Expenses'!B30</f>
        <v>Utilities</v>
      </c>
      <c r="C57" s="1"/>
      <c r="D57" s="45"/>
      <c r="E57" s="102">
        <f>'3. Fixed Operating Expenses'!G30</f>
        <v>0</v>
      </c>
      <c r="F57" s="102">
        <f t="shared" si="10"/>
        <v>0</v>
      </c>
      <c r="G57" s="102">
        <f t="shared" si="10"/>
        <v>0</v>
      </c>
      <c r="H57" s="102">
        <f t="shared" si="10"/>
        <v>0</v>
      </c>
      <c r="I57" s="102">
        <f t="shared" si="10"/>
        <v>0</v>
      </c>
      <c r="J57" s="102">
        <f t="shared" si="10"/>
        <v>0</v>
      </c>
      <c r="K57" s="102">
        <f t="shared" si="10"/>
        <v>0</v>
      </c>
      <c r="L57" s="102">
        <f t="shared" si="10"/>
        <v>0</v>
      </c>
      <c r="M57" s="102">
        <f t="shared" si="10"/>
        <v>0</v>
      </c>
      <c r="N57" s="102">
        <f t="shared" si="10"/>
        <v>0</v>
      </c>
      <c r="O57" s="102">
        <f t="shared" si="10"/>
        <v>0</v>
      </c>
      <c r="P57" s="102">
        <f t="shared" si="10"/>
        <v>0</v>
      </c>
      <c r="Q57" s="102">
        <f t="shared" si="11"/>
        <v>0</v>
      </c>
    </row>
    <row r="58" spans="1:17" ht="12.75" customHeight="1" outlineLevel="1">
      <c r="A58" s="1"/>
      <c r="B58" s="1" t="str">
        <f>'3. Fixed Operating Expenses'!B31</f>
        <v>Misc 1</v>
      </c>
      <c r="C58" s="1"/>
      <c r="D58" s="45"/>
      <c r="E58" s="102">
        <f>'3. Fixed Operating Expenses'!G31</f>
        <v>0</v>
      </c>
      <c r="F58" s="102">
        <f aca="true" t="shared" si="12" ref="F58:P58">E58</f>
        <v>0</v>
      </c>
      <c r="G58" s="102">
        <f t="shared" si="12"/>
        <v>0</v>
      </c>
      <c r="H58" s="102">
        <f t="shared" si="12"/>
        <v>0</v>
      </c>
      <c r="I58" s="102">
        <f t="shared" si="12"/>
        <v>0</v>
      </c>
      <c r="J58" s="102">
        <f t="shared" si="12"/>
        <v>0</v>
      </c>
      <c r="K58" s="102">
        <f t="shared" si="12"/>
        <v>0</v>
      </c>
      <c r="L58" s="102">
        <f t="shared" si="12"/>
        <v>0</v>
      </c>
      <c r="M58" s="102">
        <f t="shared" si="12"/>
        <v>0</v>
      </c>
      <c r="N58" s="102">
        <f t="shared" si="12"/>
        <v>0</v>
      </c>
      <c r="O58" s="102">
        <f t="shared" si="12"/>
        <v>0</v>
      </c>
      <c r="P58" s="102">
        <f t="shared" si="12"/>
        <v>0</v>
      </c>
      <c r="Q58" s="102">
        <f aca="true" t="shared" si="13" ref="Q58:Q67">SUM(E58:P58)</f>
        <v>0</v>
      </c>
    </row>
    <row r="59" spans="1:17" ht="12.75" customHeight="1" outlineLevel="1">
      <c r="A59" s="1"/>
      <c r="B59" s="1" t="str">
        <f>'3. Fixed Operating Expenses'!B32</f>
        <v>Misc 2</v>
      </c>
      <c r="C59" s="1"/>
      <c r="D59" s="45"/>
      <c r="E59" s="102">
        <f>'3. Fixed Operating Expenses'!G32</f>
        <v>0</v>
      </c>
      <c r="F59" s="102">
        <f aca="true" t="shared" si="14" ref="F59:P59">E59</f>
        <v>0</v>
      </c>
      <c r="G59" s="102">
        <f t="shared" si="14"/>
        <v>0</v>
      </c>
      <c r="H59" s="102">
        <f t="shared" si="14"/>
        <v>0</v>
      </c>
      <c r="I59" s="102">
        <f t="shared" si="14"/>
        <v>0</v>
      </c>
      <c r="J59" s="102">
        <f t="shared" si="14"/>
        <v>0</v>
      </c>
      <c r="K59" s="102">
        <f t="shared" si="14"/>
        <v>0</v>
      </c>
      <c r="L59" s="102">
        <f t="shared" si="14"/>
        <v>0</v>
      </c>
      <c r="M59" s="102">
        <f t="shared" si="14"/>
        <v>0</v>
      </c>
      <c r="N59" s="102">
        <f t="shared" si="14"/>
        <v>0</v>
      </c>
      <c r="O59" s="102">
        <f t="shared" si="14"/>
        <v>0</v>
      </c>
      <c r="P59" s="102">
        <f t="shared" si="14"/>
        <v>0</v>
      </c>
      <c r="Q59" s="102">
        <f t="shared" si="13"/>
        <v>0</v>
      </c>
    </row>
    <row r="60" spans="1:17" ht="12.75" customHeight="1" outlineLevel="1">
      <c r="A60" s="1"/>
      <c r="B60" s="1" t="str">
        <f>'3. Fixed Operating Expenses'!B33</f>
        <v>Misc 3</v>
      </c>
      <c r="C60" s="1"/>
      <c r="D60" s="45"/>
      <c r="E60" s="102">
        <f>'3. Fixed Operating Expenses'!G33</f>
        <v>0</v>
      </c>
      <c r="F60" s="102">
        <f aca="true" t="shared" si="15" ref="F60:P60">E60</f>
        <v>0</v>
      </c>
      <c r="G60" s="102">
        <f t="shared" si="15"/>
        <v>0</v>
      </c>
      <c r="H60" s="102">
        <f t="shared" si="15"/>
        <v>0</v>
      </c>
      <c r="I60" s="102">
        <f t="shared" si="15"/>
        <v>0</v>
      </c>
      <c r="J60" s="102">
        <f t="shared" si="15"/>
        <v>0</v>
      </c>
      <c r="K60" s="102">
        <f t="shared" si="15"/>
        <v>0</v>
      </c>
      <c r="L60" s="102">
        <f t="shared" si="15"/>
        <v>0</v>
      </c>
      <c r="M60" s="102">
        <f t="shared" si="15"/>
        <v>0</v>
      </c>
      <c r="N60" s="102">
        <f t="shared" si="15"/>
        <v>0</v>
      </c>
      <c r="O60" s="102">
        <f t="shared" si="15"/>
        <v>0</v>
      </c>
      <c r="P60" s="102">
        <f t="shared" si="15"/>
        <v>0</v>
      </c>
      <c r="Q60" s="102">
        <f t="shared" si="13"/>
        <v>0</v>
      </c>
    </row>
    <row r="61" spans="1:17" ht="12.75" customHeight="1" outlineLevel="1">
      <c r="A61" s="1"/>
      <c r="B61" s="1" t="str">
        <f>'3. Fixed Operating Expenses'!B34</f>
        <v>Misc 4</v>
      </c>
      <c r="C61" s="1"/>
      <c r="D61" s="45"/>
      <c r="E61" s="102">
        <f>'3. Fixed Operating Expenses'!G34</f>
        <v>0</v>
      </c>
      <c r="F61" s="102">
        <f aca="true" t="shared" si="16" ref="F61:P61">E61</f>
        <v>0</v>
      </c>
      <c r="G61" s="102">
        <f t="shared" si="16"/>
        <v>0</v>
      </c>
      <c r="H61" s="102">
        <f t="shared" si="16"/>
        <v>0</v>
      </c>
      <c r="I61" s="102">
        <f t="shared" si="16"/>
        <v>0</v>
      </c>
      <c r="J61" s="102">
        <f t="shared" si="16"/>
        <v>0</v>
      </c>
      <c r="K61" s="102">
        <f t="shared" si="16"/>
        <v>0</v>
      </c>
      <c r="L61" s="102">
        <f t="shared" si="16"/>
        <v>0</v>
      </c>
      <c r="M61" s="102">
        <f t="shared" si="16"/>
        <v>0</v>
      </c>
      <c r="N61" s="102">
        <f t="shared" si="16"/>
        <v>0</v>
      </c>
      <c r="O61" s="102">
        <f t="shared" si="16"/>
        <v>0</v>
      </c>
      <c r="P61" s="102">
        <f t="shared" si="16"/>
        <v>0</v>
      </c>
      <c r="Q61" s="102">
        <f t="shared" si="13"/>
        <v>0</v>
      </c>
    </row>
    <row r="62" spans="1:17" ht="12.75" customHeight="1" outlineLevel="1">
      <c r="A62" s="1"/>
      <c r="B62" s="1" t="str">
        <f>'3. Fixed Operating Expenses'!B35</f>
        <v>Misc 5</v>
      </c>
      <c r="C62" s="1"/>
      <c r="D62" s="45"/>
      <c r="E62" s="102">
        <f>'3. Fixed Operating Expenses'!G35</f>
        <v>0</v>
      </c>
      <c r="F62" s="102">
        <f aca="true" t="shared" si="17" ref="F62:P62">E62</f>
        <v>0</v>
      </c>
      <c r="G62" s="102">
        <f t="shared" si="17"/>
        <v>0</v>
      </c>
      <c r="H62" s="102">
        <f t="shared" si="17"/>
        <v>0</v>
      </c>
      <c r="I62" s="102">
        <f t="shared" si="17"/>
        <v>0</v>
      </c>
      <c r="J62" s="102">
        <f t="shared" si="17"/>
        <v>0</v>
      </c>
      <c r="K62" s="102">
        <f t="shared" si="17"/>
        <v>0</v>
      </c>
      <c r="L62" s="102">
        <f t="shared" si="17"/>
        <v>0</v>
      </c>
      <c r="M62" s="102">
        <f t="shared" si="17"/>
        <v>0</v>
      </c>
      <c r="N62" s="102">
        <f t="shared" si="17"/>
        <v>0</v>
      </c>
      <c r="O62" s="102">
        <f t="shared" si="17"/>
        <v>0</v>
      </c>
      <c r="P62" s="102">
        <f t="shared" si="17"/>
        <v>0</v>
      </c>
      <c r="Q62" s="102">
        <f t="shared" si="13"/>
        <v>0</v>
      </c>
    </row>
    <row r="63" spans="1:17" ht="12.75" customHeight="1" outlineLevel="1">
      <c r="A63" s="1"/>
      <c r="B63" s="1" t="str">
        <f>'3. Fixed Operating Expenses'!B36</f>
        <v>Misc 6</v>
      </c>
      <c r="C63" s="1"/>
      <c r="D63" s="45"/>
      <c r="E63" s="102">
        <f>'3. Fixed Operating Expenses'!G36</f>
        <v>0</v>
      </c>
      <c r="F63" s="102">
        <f aca="true" t="shared" si="18" ref="F63:P63">E63</f>
        <v>0</v>
      </c>
      <c r="G63" s="102">
        <f t="shared" si="18"/>
        <v>0</v>
      </c>
      <c r="H63" s="102">
        <f t="shared" si="18"/>
        <v>0</v>
      </c>
      <c r="I63" s="102">
        <f t="shared" si="18"/>
        <v>0</v>
      </c>
      <c r="J63" s="102">
        <f t="shared" si="18"/>
        <v>0</v>
      </c>
      <c r="K63" s="102">
        <f t="shared" si="18"/>
        <v>0</v>
      </c>
      <c r="L63" s="102">
        <f t="shared" si="18"/>
        <v>0</v>
      </c>
      <c r="M63" s="102">
        <f t="shared" si="18"/>
        <v>0</v>
      </c>
      <c r="N63" s="102">
        <f t="shared" si="18"/>
        <v>0</v>
      </c>
      <c r="O63" s="102">
        <f t="shared" si="18"/>
        <v>0</v>
      </c>
      <c r="P63" s="102">
        <f t="shared" si="18"/>
        <v>0</v>
      </c>
      <c r="Q63" s="102">
        <f t="shared" si="13"/>
        <v>0</v>
      </c>
    </row>
    <row r="64" spans="1:17" ht="12.75" customHeight="1" outlineLevel="1">
      <c r="A64" s="1"/>
      <c r="B64" s="1" t="str">
        <f>'3. Fixed Operating Expenses'!B37</f>
        <v>Misc 7</v>
      </c>
      <c r="C64" s="1"/>
      <c r="D64" s="45"/>
      <c r="E64" s="102">
        <f>'3. Fixed Operating Expenses'!G37</f>
        <v>0</v>
      </c>
      <c r="F64" s="102">
        <f aca="true" t="shared" si="19" ref="F64:P64">E64</f>
        <v>0</v>
      </c>
      <c r="G64" s="102">
        <f t="shared" si="19"/>
        <v>0</v>
      </c>
      <c r="H64" s="102">
        <f t="shared" si="19"/>
        <v>0</v>
      </c>
      <c r="I64" s="102">
        <f t="shared" si="19"/>
        <v>0</v>
      </c>
      <c r="J64" s="102">
        <f t="shared" si="19"/>
        <v>0</v>
      </c>
      <c r="K64" s="102">
        <f t="shared" si="19"/>
        <v>0</v>
      </c>
      <c r="L64" s="102">
        <f t="shared" si="19"/>
        <v>0</v>
      </c>
      <c r="M64" s="102">
        <f t="shared" si="19"/>
        <v>0</v>
      </c>
      <c r="N64" s="102">
        <f t="shared" si="19"/>
        <v>0</v>
      </c>
      <c r="O64" s="102">
        <f t="shared" si="19"/>
        <v>0</v>
      </c>
      <c r="P64" s="102">
        <f t="shared" si="19"/>
        <v>0</v>
      </c>
      <c r="Q64" s="102">
        <f t="shared" si="13"/>
        <v>0</v>
      </c>
    </row>
    <row r="65" spans="1:17" ht="12.75" customHeight="1" outlineLevel="1">
      <c r="A65" s="1"/>
      <c r="B65" s="1" t="str">
        <f>'3. Fixed Operating Expenses'!B38</f>
        <v>Misc 8</v>
      </c>
      <c r="C65" s="1"/>
      <c r="D65" s="45"/>
      <c r="E65" s="102">
        <f>'3. Fixed Operating Expenses'!G38</f>
        <v>0</v>
      </c>
      <c r="F65" s="102">
        <f aca="true" t="shared" si="20" ref="F65:P65">E65</f>
        <v>0</v>
      </c>
      <c r="G65" s="102">
        <f t="shared" si="20"/>
        <v>0</v>
      </c>
      <c r="H65" s="102">
        <f t="shared" si="20"/>
        <v>0</v>
      </c>
      <c r="I65" s="102">
        <f t="shared" si="20"/>
        <v>0</v>
      </c>
      <c r="J65" s="102">
        <f t="shared" si="20"/>
        <v>0</v>
      </c>
      <c r="K65" s="102">
        <f t="shared" si="20"/>
        <v>0</v>
      </c>
      <c r="L65" s="102">
        <f t="shared" si="20"/>
        <v>0</v>
      </c>
      <c r="M65" s="102">
        <f t="shared" si="20"/>
        <v>0</v>
      </c>
      <c r="N65" s="102">
        <f t="shared" si="20"/>
        <v>0</v>
      </c>
      <c r="O65" s="102">
        <f t="shared" si="20"/>
        <v>0</v>
      </c>
      <c r="P65" s="102">
        <f t="shared" si="20"/>
        <v>0</v>
      </c>
      <c r="Q65" s="102">
        <f t="shared" si="13"/>
        <v>0</v>
      </c>
    </row>
    <row r="66" spans="1:17" ht="12.75" customHeight="1" outlineLevel="1">
      <c r="A66" s="1"/>
      <c r="B66" s="1" t="str">
        <f>'3. Fixed Operating Expenses'!B39</f>
        <v>Misc 9</v>
      </c>
      <c r="C66" s="1"/>
      <c r="D66" s="45"/>
      <c r="E66" s="102">
        <f>'3. Fixed Operating Expenses'!G39</f>
        <v>0</v>
      </c>
      <c r="F66" s="102">
        <f aca="true" t="shared" si="21" ref="F66:P66">E66</f>
        <v>0</v>
      </c>
      <c r="G66" s="102">
        <f t="shared" si="21"/>
        <v>0</v>
      </c>
      <c r="H66" s="102">
        <f t="shared" si="21"/>
        <v>0</v>
      </c>
      <c r="I66" s="102">
        <f t="shared" si="21"/>
        <v>0</v>
      </c>
      <c r="J66" s="102">
        <f t="shared" si="21"/>
        <v>0</v>
      </c>
      <c r="K66" s="102">
        <f t="shared" si="21"/>
        <v>0</v>
      </c>
      <c r="L66" s="102">
        <f t="shared" si="21"/>
        <v>0</v>
      </c>
      <c r="M66" s="102">
        <f t="shared" si="21"/>
        <v>0</v>
      </c>
      <c r="N66" s="102">
        <f t="shared" si="21"/>
        <v>0</v>
      </c>
      <c r="O66" s="102">
        <f t="shared" si="21"/>
        <v>0</v>
      </c>
      <c r="P66" s="102">
        <f t="shared" si="21"/>
        <v>0</v>
      </c>
      <c r="Q66" s="102">
        <f t="shared" si="13"/>
        <v>0</v>
      </c>
    </row>
    <row r="67" spans="1:17" ht="12.75" customHeight="1" outlineLevel="1" thickBot="1">
      <c r="A67" s="1"/>
      <c r="B67" s="1" t="str">
        <f>'3. Fixed Operating Expenses'!B40</f>
        <v>Misc 10</v>
      </c>
      <c r="C67" s="1"/>
      <c r="D67" s="45"/>
      <c r="E67" s="57">
        <f>'3. Fixed Operating Expenses'!G40</f>
        <v>0</v>
      </c>
      <c r="F67" s="57">
        <f aca="true" t="shared" si="22" ref="F67:P67">E67</f>
        <v>0</v>
      </c>
      <c r="G67" s="57">
        <f t="shared" si="22"/>
        <v>0</v>
      </c>
      <c r="H67" s="57">
        <f t="shared" si="22"/>
        <v>0</v>
      </c>
      <c r="I67" s="57">
        <f t="shared" si="22"/>
        <v>0</v>
      </c>
      <c r="J67" s="57">
        <f t="shared" si="22"/>
        <v>0</v>
      </c>
      <c r="K67" s="57">
        <f t="shared" si="22"/>
        <v>0</v>
      </c>
      <c r="L67" s="57">
        <f t="shared" si="22"/>
        <v>0</v>
      </c>
      <c r="M67" s="57">
        <f t="shared" si="22"/>
        <v>0</v>
      </c>
      <c r="N67" s="57">
        <f t="shared" si="22"/>
        <v>0</v>
      </c>
      <c r="O67" s="57">
        <f t="shared" si="22"/>
        <v>0</v>
      </c>
      <c r="P67" s="57">
        <f t="shared" si="22"/>
        <v>0</v>
      </c>
      <c r="Q67" s="57">
        <f t="shared" si="13"/>
        <v>0</v>
      </c>
    </row>
    <row r="68" spans="1:17" ht="12.75" customHeight="1">
      <c r="A68" s="1" t="s">
        <v>103</v>
      </c>
      <c r="B68" s="1"/>
      <c r="C68" s="1"/>
      <c r="D68" s="45"/>
      <c r="E68" s="53">
        <f>SUM(E38:E67)</f>
        <v>0</v>
      </c>
      <c r="F68" s="53">
        <f aca="true" t="shared" si="23" ref="F68:Q68">SUM(F38:F67)</f>
        <v>0</v>
      </c>
      <c r="G68" s="53">
        <f t="shared" si="23"/>
        <v>0</v>
      </c>
      <c r="H68" s="53">
        <f t="shared" si="23"/>
        <v>0</v>
      </c>
      <c r="I68" s="53">
        <f t="shared" si="23"/>
        <v>0</v>
      </c>
      <c r="J68" s="53">
        <f t="shared" si="23"/>
        <v>0</v>
      </c>
      <c r="K68" s="53">
        <f t="shared" si="23"/>
        <v>0</v>
      </c>
      <c r="L68" s="53">
        <f t="shared" si="23"/>
        <v>0</v>
      </c>
      <c r="M68" s="53">
        <f t="shared" si="23"/>
        <v>0</v>
      </c>
      <c r="N68" s="53">
        <f t="shared" si="23"/>
        <v>0</v>
      </c>
      <c r="O68" s="53">
        <f t="shared" si="23"/>
        <v>0</v>
      </c>
      <c r="P68" s="53">
        <f t="shared" si="23"/>
        <v>0</v>
      </c>
      <c r="Q68" s="53">
        <f t="shared" si="23"/>
        <v>0</v>
      </c>
    </row>
    <row r="69" spans="1:17" ht="12.75" customHeight="1">
      <c r="A69" s="1"/>
      <c r="B69" s="1"/>
      <c r="C69" s="1"/>
      <c r="D69" s="45"/>
      <c r="E69" s="53"/>
      <c r="F69" s="53"/>
      <c r="G69" s="53"/>
      <c r="H69" s="53"/>
      <c r="I69" s="53"/>
      <c r="J69" s="53"/>
      <c r="K69" s="53"/>
      <c r="L69" s="53"/>
      <c r="M69" s="53"/>
      <c r="N69" s="53"/>
      <c r="O69" s="53"/>
      <c r="P69" s="53"/>
      <c r="Q69" s="53"/>
    </row>
    <row r="70" spans="1:17" ht="12.75" customHeight="1" outlineLevel="1">
      <c r="A70" s="1" t="s">
        <v>224</v>
      </c>
      <c r="B70" s="1"/>
      <c r="C70" s="1"/>
      <c r="D70" s="45"/>
      <c r="E70" s="53"/>
      <c r="F70" s="53"/>
      <c r="G70" s="53"/>
      <c r="H70" s="53"/>
      <c r="I70" s="53"/>
      <c r="J70" s="53"/>
      <c r="K70" s="53"/>
      <c r="L70" s="53"/>
      <c r="M70" s="53"/>
      <c r="N70" s="53"/>
      <c r="O70" s="53"/>
      <c r="P70" s="53"/>
      <c r="Q70" s="53"/>
    </row>
    <row r="71" spans="1:17" ht="12.75" customHeight="1" outlineLevel="1">
      <c r="A71" s="1"/>
      <c r="B71" s="1" t="s">
        <v>198</v>
      </c>
      <c r="C71" s="1"/>
      <c r="D71" s="45"/>
      <c r="E71" s="53">
        <f>IF('7. Cash Receipts-Disbursements'!$G$28&gt;0,'7. Cash Receipts-Disbursements'!$K$28,0)</f>
        <v>0</v>
      </c>
      <c r="F71" s="53">
        <f>IF('7. Cash Receipts-Disbursements'!$G$28&gt;0,'7. Cash Receipts-Disbursements'!$K$28,0)</f>
        <v>0</v>
      </c>
      <c r="G71" s="53">
        <f>IF('7. Cash Receipts-Disbursements'!$G$28&gt;0,'7. Cash Receipts-Disbursements'!$K$28,0)</f>
        <v>0</v>
      </c>
      <c r="H71" s="53">
        <f>IF('7. Cash Receipts-Disbursements'!$G$28&gt;0,'7. Cash Receipts-Disbursements'!$K$28,0)</f>
        <v>0</v>
      </c>
      <c r="I71" s="53">
        <f>IF('7. Cash Receipts-Disbursements'!$G$28&gt;0,'7. Cash Receipts-Disbursements'!$K$28,0)</f>
        <v>0</v>
      </c>
      <c r="J71" s="53">
        <f>IF('7. Cash Receipts-Disbursements'!$G$28&gt;0,'7. Cash Receipts-Disbursements'!$K$28,0)</f>
        <v>0</v>
      </c>
      <c r="K71" s="53">
        <f>IF('7. Cash Receipts-Disbursements'!$G$28&gt;0,'7. Cash Receipts-Disbursements'!$K$28,0)</f>
        <v>0</v>
      </c>
      <c r="L71" s="53">
        <f>IF('7. Cash Receipts-Disbursements'!$G$28&gt;0,'7. Cash Receipts-Disbursements'!$K$28,0)</f>
        <v>0</v>
      </c>
      <c r="M71" s="53">
        <f>IF('7. Cash Receipts-Disbursements'!$G$28&gt;0,'7. Cash Receipts-Disbursements'!$K$28,0)</f>
        <v>0</v>
      </c>
      <c r="N71" s="53">
        <f>IF('7. Cash Receipts-Disbursements'!$G$28&gt;0,'7. Cash Receipts-Disbursements'!$K$28,0)</f>
        <v>0</v>
      </c>
      <c r="O71" s="53">
        <f>IF('7. Cash Receipts-Disbursements'!$G$28&gt;0,'7. Cash Receipts-Disbursements'!$K$28,0)</f>
        <v>0</v>
      </c>
      <c r="P71" s="53">
        <f>IF('7. Cash Receipts-Disbursements'!$G$28&gt;0,'7. Cash Receipts-Disbursements'!$K$28,0)</f>
        <v>0</v>
      </c>
      <c r="Q71" s="53">
        <f>SUM(E71:P71)</f>
        <v>0</v>
      </c>
    </row>
    <row r="72" spans="1:17" ht="12.75" customHeight="1" outlineLevel="1">
      <c r="A72" s="1"/>
      <c r="B72" s="1" t="s">
        <v>138</v>
      </c>
      <c r="C72" s="1"/>
      <c r="D72" s="45"/>
      <c r="E72" s="53">
        <f>'3. Fixed Operating Expenses'!G45</f>
        <v>0</v>
      </c>
      <c r="F72" s="53">
        <f>E72</f>
        <v>0</v>
      </c>
      <c r="G72" s="53">
        <f aca="true" t="shared" si="24" ref="G72:P72">F72</f>
        <v>0</v>
      </c>
      <c r="H72" s="53">
        <f t="shared" si="24"/>
        <v>0</v>
      </c>
      <c r="I72" s="53">
        <f t="shared" si="24"/>
        <v>0</v>
      </c>
      <c r="J72" s="53">
        <f t="shared" si="24"/>
        <v>0</v>
      </c>
      <c r="K72" s="53">
        <f t="shared" si="24"/>
        <v>0</v>
      </c>
      <c r="L72" s="53">
        <f t="shared" si="24"/>
        <v>0</v>
      </c>
      <c r="M72" s="53">
        <f t="shared" si="24"/>
        <v>0</v>
      </c>
      <c r="N72" s="53">
        <f t="shared" si="24"/>
        <v>0</v>
      </c>
      <c r="O72" s="53">
        <f t="shared" si="24"/>
        <v>0</v>
      </c>
      <c r="P72" s="53">
        <f t="shared" si="24"/>
        <v>0</v>
      </c>
      <c r="Q72" s="53">
        <f>SUM(E72:P72)</f>
        <v>0</v>
      </c>
    </row>
    <row r="73" spans="1:17" ht="12.75" customHeight="1" outlineLevel="1">
      <c r="A73" s="1"/>
      <c r="B73" s="1" t="s">
        <v>225</v>
      </c>
      <c r="C73" s="1"/>
      <c r="D73" s="45"/>
      <c r="E73" s="53"/>
      <c r="F73" s="53"/>
      <c r="G73" s="53"/>
      <c r="H73" s="53"/>
      <c r="I73" s="53"/>
      <c r="J73" s="53"/>
      <c r="K73" s="53"/>
      <c r="L73" s="53"/>
      <c r="M73" s="53"/>
      <c r="N73" s="53"/>
      <c r="O73" s="53"/>
      <c r="P73" s="53"/>
      <c r="Q73" s="53"/>
    </row>
    <row r="74" spans="1:17" ht="12.75" customHeight="1" outlineLevel="1">
      <c r="A74" s="1"/>
      <c r="B74" s="1"/>
      <c r="C74" s="1" t="s">
        <v>164</v>
      </c>
      <c r="D74" s="45"/>
      <c r="E74" s="53">
        <f>'21. Amoritization Schedule'!G15</f>
        <v>0</v>
      </c>
      <c r="F74" s="53">
        <f>'21. Amoritization Schedule'!H15</f>
        <v>0</v>
      </c>
      <c r="G74" s="53">
        <f>'21. Amoritization Schedule'!I15</f>
        <v>0</v>
      </c>
      <c r="H74" s="53">
        <f>'21. Amoritization Schedule'!J15</f>
        <v>0</v>
      </c>
      <c r="I74" s="53">
        <f>'21. Amoritization Schedule'!K15</f>
        <v>0</v>
      </c>
      <c r="J74" s="53">
        <f>'21. Amoritization Schedule'!L15</f>
        <v>0</v>
      </c>
      <c r="K74" s="53">
        <f>'21. Amoritization Schedule'!M15</f>
        <v>0</v>
      </c>
      <c r="L74" s="53">
        <f>'21. Amoritization Schedule'!N15</f>
        <v>0</v>
      </c>
      <c r="M74" s="53">
        <f>'21. Amoritization Schedule'!O15</f>
        <v>0</v>
      </c>
      <c r="N74" s="53">
        <f>'21. Amoritization Schedule'!P15</f>
        <v>0</v>
      </c>
      <c r="O74" s="53">
        <f>'21. Amoritization Schedule'!Q15</f>
        <v>0</v>
      </c>
      <c r="P74" s="53">
        <f>'21. Amoritization Schedule'!R15</f>
        <v>0</v>
      </c>
      <c r="Q74" s="53">
        <f>SUM(E74:P74)</f>
        <v>0</v>
      </c>
    </row>
    <row r="75" spans="1:17" ht="12.75" customHeight="1" outlineLevel="1">
      <c r="A75" s="1"/>
      <c r="B75" s="1"/>
      <c r="C75" s="1" t="s">
        <v>70</v>
      </c>
      <c r="D75" s="45"/>
      <c r="E75" s="53">
        <f>'21. Amoritization Schedule'!G35</f>
        <v>0</v>
      </c>
      <c r="F75" s="53">
        <f>'21. Amoritization Schedule'!H35</f>
        <v>0</v>
      </c>
      <c r="G75" s="53">
        <f>'21. Amoritization Schedule'!I35</f>
        <v>0</v>
      </c>
      <c r="H75" s="53">
        <f>'21. Amoritization Schedule'!J35</f>
        <v>0</v>
      </c>
      <c r="I75" s="53">
        <f>'21. Amoritization Schedule'!K35</f>
        <v>0</v>
      </c>
      <c r="J75" s="53">
        <f>'21. Amoritization Schedule'!L35</f>
        <v>0</v>
      </c>
      <c r="K75" s="53">
        <f>'21. Amoritization Schedule'!M35</f>
        <v>0</v>
      </c>
      <c r="L75" s="53">
        <f>'21. Amoritization Schedule'!N35</f>
        <v>0</v>
      </c>
      <c r="M75" s="53">
        <f>'21. Amoritization Schedule'!O35</f>
        <v>0</v>
      </c>
      <c r="N75" s="53">
        <f>'21. Amoritization Schedule'!P35</f>
        <v>0</v>
      </c>
      <c r="O75" s="53">
        <f>'21. Amoritization Schedule'!Q35</f>
        <v>0</v>
      </c>
      <c r="P75" s="53">
        <f>'21. Amoritization Schedule'!R35</f>
        <v>0</v>
      </c>
      <c r="Q75" s="53">
        <f>SUM(E75:P75)</f>
        <v>0</v>
      </c>
    </row>
    <row r="76" spans="1:17" ht="12.75" customHeight="1" outlineLevel="1">
      <c r="A76" s="1"/>
      <c r="B76" s="1"/>
      <c r="C76" s="1" t="s">
        <v>227</v>
      </c>
      <c r="D76" s="45"/>
      <c r="E76" s="53">
        <f>'10. Cash Flow Statement'!E26</f>
        <v>0</v>
      </c>
      <c r="F76" s="53">
        <f>'10. Cash Flow Statement'!F26</f>
        <v>0</v>
      </c>
      <c r="G76" s="53">
        <f>'10. Cash Flow Statement'!G26</f>
        <v>0</v>
      </c>
      <c r="H76" s="53">
        <f>'10. Cash Flow Statement'!H26</f>
        <v>0</v>
      </c>
      <c r="I76" s="53">
        <f>'10. Cash Flow Statement'!I26</f>
        <v>0</v>
      </c>
      <c r="J76" s="53">
        <f>'10. Cash Flow Statement'!J26</f>
        <v>0</v>
      </c>
      <c r="K76" s="53">
        <f>'10. Cash Flow Statement'!K26</f>
        <v>0</v>
      </c>
      <c r="L76" s="53">
        <f>'10. Cash Flow Statement'!L26</f>
        <v>0</v>
      </c>
      <c r="M76" s="53">
        <f>'10. Cash Flow Statement'!M26</f>
        <v>0</v>
      </c>
      <c r="N76" s="53">
        <f>'10. Cash Flow Statement'!N26</f>
        <v>0</v>
      </c>
      <c r="O76" s="53">
        <f>'10. Cash Flow Statement'!O26</f>
        <v>0</v>
      </c>
      <c r="P76" s="53">
        <f>'10. Cash Flow Statement'!P26</f>
        <v>0</v>
      </c>
      <c r="Q76" s="53">
        <f>SUM(E76:P76)</f>
        <v>0</v>
      </c>
    </row>
    <row r="77" spans="1:17" ht="12.75" customHeight="1" outlineLevel="1" thickBot="1">
      <c r="A77" s="1"/>
      <c r="B77" s="1" t="s">
        <v>118</v>
      </c>
      <c r="C77" s="1"/>
      <c r="D77" s="45"/>
      <c r="E77" s="57">
        <f>IF(E85&gt;0,(E84)*'7. Cash Receipts-Disbursements'!G25,0)</f>
        <v>0</v>
      </c>
      <c r="F77" s="57">
        <f>IF(F85&gt;0,IF(E85&lt;0,(F84-ABS(E85))*'7. Cash Receipts-Disbursements'!$G$25,'9. Income Statement'!F84*'7. Cash Receipts-Disbursements'!$G$25),IF('9. Income Statement'!E85&gt;0,-('9. Income Statement'!E85*'7. Cash Receipts-Disbursements'!$G$25),0))</f>
        <v>0</v>
      </c>
      <c r="G77" s="57">
        <f>IF(G85&gt;0,IF(F85&lt;0,(G84-ABS(F85))*'7. Cash Receipts-Disbursements'!$G$25,'9. Income Statement'!G84*'7. Cash Receipts-Disbursements'!$G$25),IF('9. Income Statement'!F85&gt;0,-('9. Income Statement'!F85*'7. Cash Receipts-Disbursements'!$G$25),0))</f>
        <v>0</v>
      </c>
      <c r="H77" s="57">
        <f>IF(H85&gt;0,IF(G85&lt;0,(H84-ABS(G85))*'7. Cash Receipts-Disbursements'!$G$25,'9. Income Statement'!H84*'7. Cash Receipts-Disbursements'!$G$25),IF('9. Income Statement'!G85&gt;0,-('9. Income Statement'!G85*'7. Cash Receipts-Disbursements'!$G$25),0))</f>
        <v>0</v>
      </c>
      <c r="I77" s="57">
        <f>IF(I85&gt;0,IF(H85&lt;0,(I84-ABS(H85))*'7. Cash Receipts-Disbursements'!$G$25,'9. Income Statement'!I84*'7. Cash Receipts-Disbursements'!$G$25),IF('9. Income Statement'!H85&gt;0,-('9. Income Statement'!H85*'7. Cash Receipts-Disbursements'!$G$25),0))</f>
        <v>0</v>
      </c>
      <c r="J77" s="57">
        <f>IF(J85&gt;0,IF(I85&lt;0,(J84-ABS(I85))*'7. Cash Receipts-Disbursements'!$G$25,'9. Income Statement'!J84*'7. Cash Receipts-Disbursements'!$G$25),IF('9. Income Statement'!I85&gt;0,-('9. Income Statement'!I85*'7. Cash Receipts-Disbursements'!$G$25),0))</f>
        <v>0</v>
      </c>
      <c r="K77" s="57">
        <f>IF(K85&gt;0,IF(J85&lt;0,(K84-ABS(J85))*'7. Cash Receipts-Disbursements'!$G$25,'9. Income Statement'!K84*'7. Cash Receipts-Disbursements'!$G$25),IF('9. Income Statement'!J85&gt;0,-('9. Income Statement'!J85*'7. Cash Receipts-Disbursements'!$G$25),0))</f>
        <v>0</v>
      </c>
      <c r="L77" s="57">
        <f>IF(L85&gt;0,IF(K85&lt;0,(L84-ABS(K85))*'7. Cash Receipts-Disbursements'!$G$25,'9. Income Statement'!L84*'7. Cash Receipts-Disbursements'!$G$25),IF('9. Income Statement'!K85&gt;0,-('9. Income Statement'!K85*'7. Cash Receipts-Disbursements'!$G$25),0))</f>
        <v>0</v>
      </c>
      <c r="M77" s="57">
        <f>IF(M85&gt;0,IF(L85&lt;0,(M84-ABS(L85))*'7. Cash Receipts-Disbursements'!$G$25,'9. Income Statement'!M84*'7. Cash Receipts-Disbursements'!$G$25),IF('9. Income Statement'!L85&gt;0,-('9. Income Statement'!L85*'7. Cash Receipts-Disbursements'!$G$25),0))</f>
        <v>0</v>
      </c>
      <c r="N77" s="57">
        <f>IF(N85&gt;0,IF(M85&lt;0,(N84-ABS(M85))*'7. Cash Receipts-Disbursements'!$G$25,'9. Income Statement'!N84*'7. Cash Receipts-Disbursements'!$G$25),IF('9. Income Statement'!M85&gt;0,-('9. Income Statement'!M85*'7. Cash Receipts-Disbursements'!$G$25),0))</f>
        <v>0</v>
      </c>
      <c r="O77" s="57">
        <f>IF(O85&gt;0,IF(N85&lt;0,(O84-ABS(N85))*'7. Cash Receipts-Disbursements'!$G$25,'9. Income Statement'!O84*'7. Cash Receipts-Disbursements'!$G$25),IF('9. Income Statement'!N85&gt;0,-('9. Income Statement'!N85*'7. Cash Receipts-Disbursements'!$G$25),0))</f>
        <v>0</v>
      </c>
      <c r="P77" s="57">
        <f>IF(P85&gt;0,IF(O85&lt;0,(P84-ABS(O85))*'7. Cash Receipts-Disbursements'!$G$25,'9. Income Statement'!P84*'7. Cash Receipts-Disbursements'!$G$25),IF('9. Income Statement'!O85&gt;0,-('9. Income Statement'!O85*'7. Cash Receipts-Disbursements'!$G$25),0))</f>
        <v>0</v>
      </c>
      <c r="Q77" s="57">
        <f>SUM(E77:P77)</f>
        <v>0</v>
      </c>
    </row>
    <row r="78" spans="1:17" ht="12.75" customHeight="1">
      <c r="A78" s="1" t="s">
        <v>226</v>
      </c>
      <c r="B78" s="1"/>
      <c r="C78" s="1"/>
      <c r="D78" s="45"/>
      <c r="E78" s="53">
        <f>SUM(E71:E77)</f>
        <v>0</v>
      </c>
      <c r="F78" s="53">
        <f aca="true" t="shared" si="25" ref="F78:Q78">SUM(F71:F77)</f>
        <v>0</v>
      </c>
      <c r="G78" s="53">
        <f t="shared" si="25"/>
        <v>0</v>
      </c>
      <c r="H78" s="53">
        <f t="shared" si="25"/>
        <v>0</v>
      </c>
      <c r="I78" s="53">
        <f t="shared" si="25"/>
        <v>0</v>
      </c>
      <c r="J78" s="53">
        <f t="shared" si="25"/>
        <v>0</v>
      </c>
      <c r="K78" s="53">
        <f t="shared" si="25"/>
        <v>0</v>
      </c>
      <c r="L78" s="53">
        <f t="shared" si="25"/>
        <v>0</v>
      </c>
      <c r="M78" s="53">
        <f t="shared" si="25"/>
        <v>0</v>
      </c>
      <c r="N78" s="53">
        <f t="shared" si="25"/>
        <v>0</v>
      </c>
      <c r="O78" s="53">
        <f t="shared" si="25"/>
        <v>0</v>
      </c>
      <c r="P78" s="53">
        <f t="shared" si="25"/>
        <v>0</v>
      </c>
      <c r="Q78" s="53">
        <f t="shared" si="25"/>
        <v>0</v>
      </c>
    </row>
    <row r="79" spans="1:17" ht="12.75" customHeight="1" thickBot="1">
      <c r="A79" s="1"/>
      <c r="B79" s="1"/>
      <c r="C79" s="1"/>
      <c r="D79" s="45"/>
      <c r="E79" s="57"/>
      <c r="F79" s="57"/>
      <c r="G79" s="57"/>
      <c r="H79" s="57"/>
      <c r="I79" s="57"/>
      <c r="J79" s="57"/>
      <c r="K79" s="57"/>
      <c r="L79" s="57"/>
      <c r="M79" s="57"/>
      <c r="N79" s="57"/>
      <c r="O79" s="57"/>
      <c r="P79" s="57"/>
      <c r="Q79" s="57"/>
    </row>
    <row r="80" spans="1:17" ht="15.75" customHeight="1" thickBot="1">
      <c r="A80" s="1" t="s">
        <v>107</v>
      </c>
      <c r="B80" s="1"/>
      <c r="C80" s="1"/>
      <c r="D80" s="45"/>
      <c r="E80" s="264">
        <f aca="true" t="shared" si="26" ref="E80:Q80">E26-E35-E68-E78</f>
        <v>0</v>
      </c>
      <c r="F80" s="264">
        <f t="shared" si="26"/>
        <v>0</v>
      </c>
      <c r="G80" s="264">
        <f t="shared" si="26"/>
        <v>0</v>
      </c>
      <c r="H80" s="264">
        <f t="shared" si="26"/>
        <v>0</v>
      </c>
      <c r="I80" s="264">
        <f t="shared" si="26"/>
        <v>0</v>
      </c>
      <c r="J80" s="264">
        <f t="shared" si="26"/>
        <v>0</v>
      </c>
      <c r="K80" s="264">
        <f t="shared" si="26"/>
        <v>0</v>
      </c>
      <c r="L80" s="264">
        <f t="shared" si="26"/>
        <v>0</v>
      </c>
      <c r="M80" s="264">
        <f t="shared" si="26"/>
        <v>0</v>
      </c>
      <c r="N80" s="264">
        <f t="shared" si="26"/>
        <v>0</v>
      </c>
      <c r="O80" s="264">
        <f t="shared" si="26"/>
        <v>0</v>
      </c>
      <c r="P80" s="264">
        <f t="shared" si="26"/>
        <v>0</v>
      </c>
      <c r="Q80" s="264">
        <f t="shared" si="26"/>
        <v>0</v>
      </c>
    </row>
    <row r="81" spans="1:17" ht="12.75" customHeight="1" thickTop="1">
      <c r="A81" s="1"/>
      <c r="B81" s="1"/>
      <c r="C81" s="1"/>
      <c r="D81" s="45"/>
      <c r="E81" s="258">
        <f>IF(E15=0,0,E80/E15)</f>
        <v>0</v>
      </c>
      <c r="F81" s="258">
        <f aca="true" t="shared" si="27" ref="F81:P81">IF(F15=0,0,F80/F15)</f>
        <v>0</v>
      </c>
      <c r="G81" s="258">
        <f t="shared" si="27"/>
        <v>0</v>
      </c>
      <c r="H81" s="258">
        <f t="shared" si="27"/>
        <v>0</v>
      </c>
      <c r="I81" s="258">
        <f t="shared" si="27"/>
        <v>0</v>
      </c>
      <c r="J81" s="258">
        <f t="shared" si="27"/>
        <v>0</v>
      </c>
      <c r="K81" s="258">
        <f t="shared" si="27"/>
        <v>0</v>
      </c>
      <c r="L81" s="258">
        <f t="shared" si="27"/>
        <v>0</v>
      </c>
      <c r="M81" s="258">
        <f t="shared" si="27"/>
        <v>0</v>
      </c>
      <c r="N81" s="258">
        <f t="shared" si="27"/>
        <v>0</v>
      </c>
      <c r="O81" s="258">
        <f t="shared" si="27"/>
        <v>0</v>
      </c>
      <c r="P81" s="258">
        <f t="shared" si="27"/>
        <v>0</v>
      </c>
      <c r="Q81" s="258">
        <f>IF(Q15=0,0,Q80/Q15)</f>
        <v>0</v>
      </c>
    </row>
    <row r="82" spans="1:17" ht="12.75" customHeight="1">
      <c r="A82" s="1"/>
      <c r="B82" s="1"/>
      <c r="C82" s="1"/>
      <c r="D82" s="45"/>
      <c r="E82" s="45"/>
      <c r="F82" s="45"/>
      <c r="G82" s="45"/>
      <c r="H82" s="45"/>
      <c r="I82" s="45"/>
      <c r="J82" s="45"/>
      <c r="K82" s="45"/>
      <c r="L82" s="45"/>
      <c r="M82" s="45"/>
      <c r="N82" s="45"/>
      <c r="O82" s="45"/>
      <c r="P82" s="45"/>
      <c r="Q82" s="61"/>
    </row>
    <row r="83" spans="1:17" ht="12.75" customHeight="1">
      <c r="A83" s="1"/>
      <c r="B83" s="1"/>
      <c r="C83" s="1"/>
      <c r="D83" s="45"/>
      <c r="E83" s="45"/>
      <c r="F83" s="45"/>
      <c r="G83" s="45"/>
      <c r="H83" s="45"/>
      <c r="I83" s="45"/>
      <c r="J83" s="45"/>
      <c r="K83" s="45"/>
      <c r="L83" s="45"/>
      <c r="M83" s="45"/>
      <c r="N83" s="45"/>
      <c r="O83" s="45"/>
      <c r="P83" s="45"/>
      <c r="Q83" s="45"/>
    </row>
    <row r="84" spans="1:17" ht="12.75" customHeight="1">
      <c r="A84" s="1"/>
      <c r="B84" s="1"/>
      <c r="C84" s="1"/>
      <c r="D84" s="45"/>
      <c r="E84" s="107">
        <f aca="true" t="shared" si="28" ref="E84:P84">E26-E35-E68-E72-E74-E75-E76</f>
        <v>0</v>
      </c>
      <c r="F84" s="107">
        <f t="shared" si="28"/>
        <v>0</v>
      </c>
      <c r="G84" s="107">
        <f t="shared" si="28"/>
        <v>0</v>
      </c>
      <c r="H84" s="107">
        <f t="shared" si="28"/>
        <v>0</v>
      </c>
      <c r="I84" s="107">
        <f t="shared" si="28"/>
        <v>0</v>
      </c>
      <c r="J84" s="107">
        <f t="shared" si="28"/>
        <v>0</v>
      </c>
      <c r="K84" s="107">
        <f t="shared" si="28"/>
        <v>0</v>
      </c>
      <c r="L84" s="107">
        <f t="shared" si="28"/>
        <v>0</v>
      </c>
      <c r="M84" s="107">
        <f t="shared" si="28"/>
        <v>0</v>
      </c>
      <c r="N84" s="107">
        <f t="shared" si="28"/>
        <v>0</v>
      </c>
      <c r="O84" s="107">
        <f t="shared" si="28"/>
        <v>0</v>
      </c>
      <c r="P84" s="107">
        <f t="shared" si="28"/>
        <v>0</v>
      </c>
      <c r="Q84" s="45"/>
    </row>
    <row r="85" spans="1:17" ht="12.75" customHeight="1">
      <c r="A85" s="1"/>
      <c r="B85" s="1"/>
      <c r="C85" s="1"/>
      <c r="D85" s="45"/>
      <c r="E85" s="107">
        <f>E84</f>
        <v>0</v>
      </c>
      <c r="F85" s="107">
        <f>E85+F84</f>
        <v>0</v>
      </c>
      <c r="G85" s="107">
        <f aca="true" t="shared" si="29" ref="G85:P85">F85+G84</f>
        <v>0</v>
      </c>
      <c r="H85" s="107">
        <f t="shared" si="29"/>
        <v>0</v>
      </c>
      <c r="I85" s="107">
        <f t="shared" si="29"/>
        <v>0</v>
      </c>
      <c r="J85" s="107">
        <f t="shared" si="29"/>
        <v>0</v>
      </c>
      <c r="K85" s="107">
        <f t="shared" si="29"/>
        <v>0</v>
      </c>
      <c r="L85" s="107">
        <f t="shared" si="29"/>
        <v>0</v>
      </c>
      <c r="M85" s="107">
        <f t="shared" si="29"/>
        <v>0</v>
      </c>
      <c r="N85" s="107">
        <f t="shared" si="29"/>
        <v>0</v>
      </c>
      <c r="O85" s="107">
        <f t="shared" si="29"/>
        <v>0</v>
      </c>
      <c r="P85" s="107">
        <f t="shared" si="29"/>
        <v>0</v>
      </c>
      <c r="Q85" s="45"/>
    </row>
    <row r="86" ht="12.75" customHeight="1">
      <c r="P86" s="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sheet="1" objects="1" scenarios="1"/>
  <printOptions/>
  <pageMargins left="0.75" right="0.75" top="1" bottom="0.75" header="0.5" footer="0.5"/>
  <pageSetup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Q65"/>
  <sheetViews>
    <sheetView showGridLines="0" zoomScalePageLayoutView="0" workbookViewId="0" topLeftCell="A19">
      <selection activeCell="J28" sqref="J28"/>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
      <c r="A1" s="5">
        <f>'1. Required Start-Up Funds'!A1</f>
        <v>0</v>
      </c>
    </row>
    <row r="2" ht="15">
      <c r="A2" s="5" t="s">
        <v>167</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'11. Balance Sheet'!F10</f>
        <v>0</v>
      </c>
      <c r="F8" s="102">
        <f>E37</f>
        <v>0</v>
      </c>
      <c r="G8" s="102">
        <f aca="true" t="shared" si="0" ref="G8:P8">F37</f>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'9. Income Statement'!E15*'7. Cash Receipts-Disbursements'!$G$8</f>
        <v>0</v>
      </c>
      <c r="F11" s="102">
        <f>'9. Income Statement'!F15*'7. Cash Receipts-Disbursements'!$G$8</f>
        <v>0</v>
      </c>
      <c r="G11" s="102">
        <f>'9. Income Statement'!G15*'7. Cash Receipts-Disbursements'!$G$8</f>
        <v>0</v>
      </c>
      <c r="H11" s="102">
        <f>'9. Income Statement'!H15*'7. Cash Receipts-Disbursements'!$G$8</f>
        <v>0</v>
      </c>
      <c r="I11" s="102">
        <f>'9. Income Statement'!I15*'7. Cash Receipts-Disbursements'!$G$8</f>
        <v>0</v>
      </c>
      <c r="J11" s="102">
        <f>'9. Income Statement'!J15*'7. Cash Receipts-Disbursements'!$G$8</f>
        <v>0</v>
      </c>
      <c r="K11" s="102">
        <f>'9. Income Statement'!K15*'7. Cash Receipts-Disbursements'!$G$8</f>
        <v>0</v>
      </c>
      <c r="L11" s="102">
        <f>'9. Income Statement'!L15*'7. Cash Receipts-Disbursements'!$G$8</f>
        <v>0</v>
      </c>
      <c r="M11" s="102">
        <f>'9. Income Statement'!M15*'7. Cash Receipts-Disbursements'!$G$8</f>
        <v>0</v>
      </c>
      <c r="N11" s="102">
        <f>'9. Income Statement'!N15*'7. Cash Receipts-Disbursements'!$G$8</f>
        <v>0</v>
      </c>
      <c r="O11" s="102">
        <f>'9. Income Statement'!O15*'7. Cash Receipts-Disbursements'!$G$8</f>
        <v>0</v>
      </c>
      <c r="P11" s="102">
        <f>'9. Income Statement'!P15*'7. Cash Receipts-Disbursements'!$G$8</f>
        <v>0</v>
      </c>
      <c r="Q11" s="102">
        <f>SUM(E11:P11)</f>
        <v>0</v>
      </c>
    </row>
    <row r="12" spans="1:17" ht="12.75" customHeight="1" thickBot="1">
      <c r="A12" s="101"/>
      <c r="B12" s="101" t="s">
        <v>111</v>
      </c>
      <c r="C12" s="101"/>
      <c r="D12" s="98"/>
      <c r="E12" s="57">
        <v>0</v>
      </c>
      <c r="F12" s="57">
        <f>'9. Income Statement'!E15*'7. Cash Receipts-Disbursements'!G9</f>
        <v>0</v>
      </c>
      <c r="G12" s="57">
        <f>('9. Income Statement'!F15*'7. Cash Receipts-Disbursements'!$G$9)+('9. Income Statement'!E15*'7. Cash Receipts-Disbursements'!$G$10)</f>
        <v>0</v>
      </c>
      <c r="H12" s="57">
        <f>('9. Income Statement'!G15*'7. Cash Receipts-Disbursements'!$G$9)+('9. Income Statement'!F15*'7. Cash Receipts-Disbursements'!$G$10)</f>
        <v>0</v>
      </c>
      <c r="I12" s="57">
        <f>('9. Income Statement'!H15*'7. Cash Receipts-Disbursements'!$G$9)+('9. Income Statement'!G15*'7. Cash Receipts-Disbursements'!$G$10)</f>
        <v>0</v>
      </c>
      <c r="J12" s="57">
        <f>('9. Income Statement'!I15*'7. Cash Receipts-Disbursements'!$G$9)+('9. Income Statement'!H15*'7. Cash Receipts-Disbursements'!$G$10)</f>
        <v>0</v>
      </c>
      <c r="K12" s="57">
        <f>('9. Income Statement'!J15*'7. Cash Receipts-Disbursements'!$G$9)+('9. Income Statement'!I15*'7. Cash Receipts-Disbursements'!$G$10)</f>
        <v>0</v>
      </c>
      <c r="L12" s="57">
        <f>('9. Income Statement'!K15*'7. Cash Receipts-Disbursements'!$G$9)+('9. Income Statement'!J15*'7. Cash Receipts-Disbursements'!$G$10)</f>
        <v>0</v>
      </c>
      <c r="M12" s="57">
        <f>('9. Income Statement'!L15*'7. Cash Receipts-Disbursements'!$G$9)+('9. Income Statement'!K15*'7. Cash Receipts-Disbursements'!$G$10)</f>
        <v>0</v>
      </c>
      <c r="N12" s="57">
        <f>('9. Income Statement'!M15*'7. Cash Receipts-Disbursements'!$G$9)+('9. Income Statement'!L15*'7. Cash Receipts-Disbursements'!$G$10)</f>
        <v>0</v>
      </c>
      <c r="O12" s="57">
        <f>('9. Income Statement'!N15*'7. Cash Receipts-Disbursements'!$G$9)+('9. Income Statement'!M15*'7. Cash Receipts-Disbursements'!$G$10)</f>
        <v>0</v>
      </c>
      <c r="P12" s="57">
        <f>('9. Income Statement'!O15*'7. Cash Receipts-Disbursements'!$G$9)+('9. Income Statement'!N15*'7. Cash Receipts-Disbursements'!$G$10)</f>
        <v>0</v>
      </c>
      <c r="Q12" s="57">
        <f>SUM(E12:P12)</f>
        <v>0</v>
      </c>
    </row>
    <row r="13" spans="1:17" ht="12.75" customHeight="1">
      <c r="A13" s="101" t="s">
        <v>239</v>
      </c>
      <c r="B13" s="101"/>
      <c r="C13" s="101"/>
      <c r="D13" s="98"/>
      <c r="E13" s="102">
        <f>SUM(E11:E12)</f>
        <v>0</v>
      </c>
      <c r="F13" s="102">
        <f aca="true" t="shared" si="1" ref="F13:Q13">SUM(F11:F12)</f>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'9. Income Statement'!E24*'7. Cash Receipts-Disbursements'!G15</f>
        <v>0</v>
      </c>
      <c r="F19" s="102">
        <f>('9. Income Statement'!F24*'7. Cash Receipts-Disbursements'!G15)+('9. Income Statement'!E24*'7. Cash Receipts-Disbursements'!G16)</f>
        <v>0</v>
      </c>
      <c r="G19" s="102">
        <f>('9. Income Statement'!G24*'7. Cash Receipts-Disbursements'!$G$15)+('9. Income Statement'!F24*'7. Cash Receipts-Disbursements'!$G$16)+('9. Income Statement'!E24*'7. Cash Receipts-Disbursements'!$G$17)</f>
        <v>0</v>
      </c>
      <c r="H19" s="102">
        <f>('9. Income Statement'!H24*'7. Cash Receipts-Disbursements'!$G$15)+('9. Income Statement'!G24*'7. Cash Receipts-Disbursements'!$G$16)+('9. Income Statement'!F24*'7. Cash Receipts-Disbursements'!$G$17)</f>
        <v>0</v>
      </c>
      <c r="I19" s="102">
        <f>('9. Income Statement'!I24*'7. Cash Receipts-Disbursements'!$G$15)+('9. Income Statement'!H24*'7. Cash Receipts-Disbursements'!$G$16)+('9. Income Statement'!G24*'7. Cash Receipts-Disbursements'!$G$17)</f>
        <v>0</v>
      </c>
      <c r="J19" s="102">
        <f>('9. Income Statement'!J24*'7. Cash Receipts-Disbursements'!$G$15)+('9. Income Statement'!I24*'7. Cash Receipts-Disbursements'!$G$16)+('9. Income Statement'!H24*'7. Cash Receipts-Disbursements'!$G$17)</f>
        <v>0</v>
      </c>
      <c r="K19" s="102">
        <f>('9. Income Statement'!K24*'7. Cash Receipts-Disbursements'!$G$15)+('9. Income Statement'!J24*'7. Cash Receipts-Disbursements'!$G$16)+('9. Income Statement'!I24*'7. Cash Receipts-Disbursements'!$G$17)</f>
        <v>0</v>
      </c>
      <c r="L19" s="102">
        <f>('9. Income Statement'!L24*'7. Cash Receipts-Disbursements'!$G$15)+('9. Income Statement'!K24*'7. Cash Receipts-Disbursements'!$G$16)+('9. Income Statement'!J24*'7. Cash Receipts-Disbursements'!$G$17)</f>
        <v>0</v>
      </c>
      <c r="M19" s="102">
        <f>('9. Income Statement'!M24*'7. Cash Receipts-Disbursements'!$G$15)+('9. Income Statement'!L24*'7. Cash Receipts-Disbursements'!$G$16)+('9. Income Statement'!K24*'7. Cash Receipts-Disbursements'!$G$17)</f>
        <v>0</v>
      </c>
      <c r="N19" s="102">
        <f>('9. Income Statement'!N24*'7. Cash Receipts-Disbursements'!$G$15)+('9. Income Statement'!M24*'7. Cash Receipts-Disbursements'!$G$16)+('9. Income Statement'!L24*'7. Cash Receipts-Disbursements'!$G$17)</f>
        <v>0</v>
      </c>
      <c r="O19" s="102">
        <f>('9. Income Statement'!O24*'7. Cash Receipts-Disbursements'!$G$15)+('9. Income Statement'!N24*'7. Cash Receipts-Disbursements'!$G$16)+('9. Income Statement'!M24*'7. Cash Receipts-Disbursements'!$G$17)</f>
        <v>0</v>
      </c>
      <c r="P19" s="102">
        <f>('9. Income Statement'!P24*'7. Cash Receipts-Disbursements'!$G$15)+('9. Income Statement'!O24*'7. Cash Receipts-Disbursements'!$G$16)+('9. Income Statement'!N24*'7. Cash Receipts-Disbursements'!$G$17)</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'9. Income Statement'!E35</f>
        <v>0</v>
      </c>
      <c r="F21" s="102">
        <f>'9. Income Statement'!F35</f>
        <v>0</v>
      </c>
      <c r="G21" s="102">
        <f>'9. Income Statement'!G35</f>
        <v>0</v>
      </c>
      <c r="H21" s="102">
        <f>'9. Income Statement'!H35</f>
        <v>0</v>
      </c>
      <c r="I21" s="102">
        <f>'9. Income Statement'!I35</f>
        <v>0</v>
      </c>
      <c r="J21" s="102">
        <f>'9. Income Statement'!J35</f>
        <v>0</v>
      </c>
      <c r="K21" s="102">
        <f>'9. Income Statement'!K35</f>
        <v>0</v>
      </c>
      <c r="L21" s="102">
        <f>'9. Income Statement'!L35</f>
        <v>0</v>
      </c>
      <c r="M21" s="102">
        <f>'9. Income Statement'!M35</f>
        <v>0</v>
      </c>
      <c r="N21" s="102">
        <f>'9. Income Statement'!N35</f>
        <v>0</v>
      </c>
      <c r="O21" s="102">
        <f>'9. Income Statement'!O35</f>
        <v>0</v>
      </c>
      <c r="P21" s="102">
        <f>'9. Income Statement'!P35</f>
        <v>0</v>
      </c>
      <c r="Q21" s="102">
        <f>SUM(E21:P21)</f>
        <v>0</v>
      </c>
    </row>
    <row r="22" spans="1:17" ht="12.75" customHeight="1">
      <c r="A22" s="101"/>
      <c r="B22" s="101"/>
      <c r="C22" s="101" t="str">
        <f>'9. Income Statement'!A37</f>
        <v>Fixed Business Expenses</v>
      </c>
      <c r="D22" s="98"/>
      <c r="E22" s="102">
        <f>'9. Income Statement'!E68</f>
        <v>0</v>
      </c>
      <c r="F22" s="102">
        <f>'9. Income Statement'!F68</f>
        <v>0</v>
      </c>
      <c r="G22" s="102">
        <f>'9. Income Statement'!G68</f>
        <v>0</v>
      </c>
      <c r="H22" s="102">
        <f>'9. Income Statement'!H68</f>
        <v>0</v>
      </c>
      <c r="I22" s="102">
        <f>'9. Income Statement'!I68</f>
        <v>0</v>
      </c>
      <c r="J22" s="102">
        <f>'9. Income Statement'!J68</f>
        <v>0</v>
      </c>
      <c r="K22" s="102">
        <f>'9. Income Statement'!K68</f>
        <v>0</v>
      </c>
      <c r="L22" s="102">
        <f>'9. Income Statement'!L68</f>
        <v>0</v>
      </c>
      <c r="M22" s="102">
        <f>'9. Income Statement'!M68</f>
        <v>0</v>
      </c>
      <c r="N22" s="102">
        <f>'9. Income Statement'!N68</f>
        <v>0</v>
      </c>
      <c r="O22" s="102">
        <f>'9. Income Statement'!O68</f>
        <v>0</v>
      </c>
      <c r="P22" s="102">
        <f>'9. Income Statement'!P68</f>
        <v>0</v>
      </c>
      <c r="Q22" s="102">
        <f aca="true" t="shared" si="2" ref="Q22:Q28">SUM(E22:P22)</f>
        <v>0</v>
      </c>
    </row>
    <row r="23" spans="1:17" ht="12.75" customHeight="1">
      <c r="A23" s="101"/>
      <c r="B23" s="101"/>
      <c r="C23" s="101" t="s">
        <v>118</v>
      </c>
      <c r="D23" s="98"/>
      <c r="E23" s="102">
        <v>0</v>
      </c>
      <c r="F23" s="102">
        <v>0</v>
      </c>
      <c r="G23" s="102">
        <f>SUM('9. Income Statement'!E77:G77)</f>
        <v>0</v>
      </c>
      <c r="H23" s="102">
        <v>0</v>
      </c>
      <c r="I23" s="102">
        <v>0</v>
      </c>
      <c r="J23" s="102">
        <f>SUM('9. Income Statement'!H77:J77)</f>
        <v>0</v>
      </c>
      <c r="K23" s="102">
        <v>0</v>
      </c>
      <c r="L23" s="102">
        <v>0</v>
      </c>
      <c r="M23" s="102">
        <f>SUM('9. Income Statement'!K77:M77)</f>
        <v>0</v>
      </c>
      <c r="N23" s="102">
        <v>0</v>
      </c>
      <c r="O23" s="102">
        <v>0</v>
      </c>
      <c r="P23" s="102">
        <f>SUM('9. Income Statement'!N77:P77)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'1. Required Start-Up Funds'!J42</f>
        <v>0</v>
      </c>
      <c r="F25" s="102">
        <f>E25</f>
        <v>0</v>
      </c>
      <c r="G25" s="102">
        <f aca="true" t="shared" si="3" ref="G25:P25">F25</f>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v>0</v>
      </c>
      <c r="F26" s="102">
        <f>('7. Cash Receipts-Disbursements'!$G$22/12)*E40</f>
        <v>0</v>
      </c>
      <c r="G26" s="102">
        <f>('7. Cash Receipts-Disbursements'!$G$22/12)*F40</f>
        <v>0</v>
      </c>
      <c r="H26" s="102">
        <f>('7. Cash Receipts-Disbursements'!$G$22/12)*G40</f>
        <v>0</v>
      </c>
      <c r="I26" s="102">
        <f>('7. Cash Receipts-Disbursements'!$G$22/12)*H40</f>
        <v>0</v>
      </c>
      <c r="J26" s="102">
        <f>('7. Cash Receipts-Disbursements'!$G$22/12)*I40</f>
        <v>0</v>
      </c>
      <c r="K26" s="102">
        <f>('7. Cash Receipts-Disbursements'!$G$22/12)*J40</f>
        <v>0</v>
      </c>
      <c r="L26" s="102">
        <f>('7. Cash Receipts-Disbursements'!$G$22/12)*K40</f>
        <v>0</v>
      </c>
      <c r="M26" s="102">
        <f>('7. Cash Receipts-Disbursements'!$G$22/12)*L40</f>
        <v>0</v>
      </c>
      <c r="N26" s="102">
        <f>('7. Cash Receipts-Disbursements'!$G$22/12)*M40</f>
        <v>0</v>
      </c>
      <c r="O26" s="102">
        <f>('7. Cash Receipts-Disbursements'!$G$22/12)*N40</f>
        <v>0</v>
      </c>
      <c r="P26" s="102">
        <f>('7. Cash Receipts-Disbursements'!$G$22/12)*O40</f>
        <v>0</v>
      </c>
      <c r="Q26" s="102">
        <f t="shared" si="2"/>
        <v>0</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261">
        <f>E13-E29</f>
        <v>0</v>
      </c>
      <c r="F31" s="261">
        <f aca="true" t="shared" si="5" ref="F31:Q31">F13-F29</f>
        <v>0</v>
      </c>
      <c r="G31" s="261">
        <f t="shared" si="5"/>
        <v>0</v>
      </c>
      <c r="H31" s="261">
        <f t="shared" si="5"/>
        <v>0</v>
      </c>
      <c r="I31" s="261">
        <f t="shared" si="5"/>
        <v>0</v>
      </c>
      <c r="J31" s="261">
        <f t="shared" si="5"/>
        <v>0</v>
      </c>
      <c r="K31" s="261">
        <f t="shared" si="5"/>
        <v>0</v>
      </c>
      <c r="L31" s="261">
        <f t="shared" si="5"/>
        <v>0</v>
      </c>
      <c r="M31" s="261">
        <f t="shared" si="5"/>
        <v>0</v>
      </c>
      <c r="N31" s="261">
        <f t="shared" si="5"/>
        <v>0</v>
      </c>
      <c r="O31" s="261">
        <f t="shared" si="5"/>
        <v>0</v>
      </c>
      <c r="P31" s="261">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Receipts-Disbursements'!$G$21-'10. Cash Flow Statement'!E33,0)</f>
        <v>0</v>
      </c>
      <c r="F35" s="53">
        <f>IF((F33-'7. Cash Receipts-Disbursements'!$G$21)&lt;0,'7. Cash Receipts-Disbursements'!$G$21-'10. Cash Flow Statement'!F33,0)</f>
        <v>0</v>
      </c>
      <c r="G35" s="53">
        <f>IF((G33-'7. Cash Receipts-Disbursements'!$G$21)&lt;0,'7. Cash Receipts-Disbursements'!$G$21-'10. Cash Flow Statement'!G33,0)</f>
        <v>0</v>
      </c>
      <c r="H35" s="53">
        <f>IF((H33-'7. Cash Receipts-Disbursements'!$G$21)&lt;0,'7. Cash Receipts-Disbursements'!$G$21-'10. Cash Flow Statement'!H33,0)</f>
        <v>0</v>
      </c>
      <c r="I35" s="53">
        <f>IF((I33-'7. Cash Receipts-Disbursements'!$G$21)&lt;0,'7. Cash Receipts-Disbursements'!$G$21-'10. Cash Flow Statement'!I33,0)</f>
        <v>0</v>
      </c>
      <c r="J35" s="53">
        <f>IF((J33-'7. Cash Receipts-Disbursements'!$G$21)&lt;0,'7. Cash Receipts-Disbursements'!$G$21-'10. Cash Flow Statement'!J33,0)</f>
        <v>0</v>
      </c>
      <c r="K35" s="53">
        <f>IF((K33-'7. Cash Receipts-Disbursements'!$G$21)&lt;0,'7. Cash Receipts-Disbursements'!$G$21-'10. Cash Flow Statement'!K33,0)</f>
        <v>0</v>
      </c>
      <c r="L35" s="53">
        <f>IF((L33-'7. Cash Receipts-Disbursements'!$G$21)&lt;0,'7. Cash Receipts-Disbursements'!$G$21-'10. Cash Flow Statement'!L33,0)</f>
        <v>0</v>
      </c>
      <c r="M35" s="53">
        <f>IF((M33-'7. Cash Receipts-Disbursements'!$G$21)&lt;0,'7. Cash Receipts-Disbursements'!$G$21-'10. Cash Flow Statement'!M33,0)</f>
        <v>0</v>
      </c>
      <c r="N35" s="53">
        <f>IF((N33-'7. Cash Receipts-Disbursements'!$G$21)&lt;0,'7. Cash Receipts-Disbursements'!$G$21-'10. Cash Flow Statement'!N33,0)</f>
        <v>0</v>
      </c>
      <c r="O35" s="53">
        <f>IF((O33-'7. Cash Receipts-Disbursements'!$G$21)&lt;0,'7. Cash Receipts-Disbursements'!$G$21-'10. Cash Flow Statement'!O33,0)</f>
        <v>0</v>
      </c>
      <c r="P35" s="53">
        <f>IF((P33-'7. Cash Receipts-Disbursements'!$G$21)&lt;0,'7. Cash Receipts-Disbursements'!$G$21-'10.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260">
        <f>E33+E35</f>
        <v>0</v>
      </c>
      <c r="F37" s="260">
        <f>F33+F35</f>
        <v>0</v>
      </c>
      <c r="G37" s="260">
        <f aca="true" t="shared" si="7" ref="G37:P37">G33+G35</f>
        <v>0</v>
      </c>
      <c r="H37" s="260">
        <f t="shared" si="7"/>
        <v>0</v>
      </c>
      <c r="I37" s="260">
        <f t="shared" si="7"/>
        <v>0</v>
      </c>
      <c r="J37" s="260">
        <f t="shared" si="7"/>
        <v>0</v>
      </c>
      <c r="K37" s="260">
        <f t="shared" si="7"/>
        <v>0</v>
      </c>
      <c r="L37" s="260">
        <f t="shared" si="7"/>
        <v>0</v>
      </c>
      <c r="M37" s="260">
        <f t="shared" si="7"/>
        <v>0</v>
      </c>
      <c r="N37" s="260">
        <f t="shared" si="7"/>
        <v>0</v>
      </c>
      <c r="O37" s="260">
        <f t="shared" si="7"/>
        <v>0</v>
      </c>
      <c r="P37" s="260">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f>
        <v>0</v>
      </c>
      <c r="F40" s="102">
        <f aca="true" t="shared" si="8" ref="F40:P40">E40+F35-F27</f>
        <v>0</v>
      </c>
      <c r="G40" s="102">
        <f t="shared" si="8"/>
        <v>0</v>
      </c>
      <c r="H40" s="102">
        <f t="shared" si="8"/>
        <v>0</v>
      </c>
      <c r="I40" s="102">
        <f t="shared" si="8"/>
        <v>0</v>
      </c>
      <c r="J40" s="102">
        <f t="shared" si="8"/>
        <v>0</v>
      </c>
      <c r="K40" s="102">
        <f t="shared" si="8"/>
        <v>0</v>
      </c>
      <c r="L40" s="102">
        <f t="shared" si="8"/>
        <v>0</v>
      </c>
      <c r="M40" s="102">
        <f t="shared" si="8"/>
        <v>0</v>
      </c>
      <c r="N40" s="102">
        <f t="shared" si="8"/>
        <v>0</v>
      </c>
      <c r="O40" s="102">
        <f t="shared" si="8"/>
        <v>0</v>
      </c>
      <c r="P40" s="102">
        <f t="shared" si="8"/>
        <v>0</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2.xml><?xml version="1.0" encoding="utf-8"?>
<worksheet xmlns="http://schemas.openxmlformats.org/spreadsheetml/2006/main" xmlns:r="http://schemas.openxmlformats.org/officeDocument/2006/relationships">
  <dimension ref="A1:R66"/>
  <sheetViews>
    <sheetView showGridLines="0" zoomScalePageLayoutView="0" workbookViewId="0" topLeftCell="A22">
      <selection activeCell="I43" sqref="I43"/>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
      <c r="A1" s="5">
        <f>'1. Required Start-Up Funds'!A1</f>
        <v>0</v>
      </c>
    </row>
    <row r="2" ht="15">
      <c r="A2" s="5" t="s">
        <v>168</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125</v>
      </c>
      <c r="G6" s="100"/>
      <c r="H6" s="99"/>
      <c r="I6" s="48" t="s">
        <v>126</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 Required Start-Up Funds'!E28+'8. Beginning Balance Sheet'!F10</f>
        <v>0</v>
      </c>
      <c r="G10" s="102"/>
      <c r="H10" s="102"/>
      <c r="I10" s="102">
        <f>'10. Cash Flow Statement'!P37</f>
        <v>0</v>
      </c>
      <c r="J10" s="98"/>
      <c r="K10" s="98"/>
      <c r="L10" s="98"/>
      <c r="M10" s="98"/>
      <c r="N10" s="98"/>
      <c r="O10" s="98"/>
      <c r="P10" s="98"/>
      <c r="Q10" s="21"/>
      <c r="R10" s="21"/>
    </row>
    <row r="11" spans="1:18" ht="12.75" customHeight="1">
      <c r="A11" s="101"/>
      <c r="B11" s="101"/>
      <c r="C11" s="101" t="s">
        <v>111</v>
      </c>
      <c r="D11" s="98"/>
      <c r="E11" s="98"/>
      <c r="F11" s="102">
        <f>'8. Beginning Balance Sheet'!F11</f>
        <v>0</v>
      </c>
      <c r="G11" s="102"/>
      <c r="H11" s="102"/>
      <c r="I11" s="102">
        <f>F11+'9. Income Statement'!Q15-'10. Cash Flow Statement'!Q13</f>
        <v>0</v>
      </c>
      <c r="J11" s="98"/>
      <c r="K11" s="98"/>
      <c r="L11" s="98"/>
      <c r="M11" s="98"/>
      <c r="N11" s="98"/>
      <c r="O11" s="98"/>
      <c r="P11" s="98"/>
      <c r="Q11" s="21"/>
      <c r="R11" s="21"/>
    </row>
    <row r="12" spans="1:18" ht="12.75" customHeight="1">
      <c r="A12" s="101"/>
      <c r="B12" s="101"/>
      <c r="C12" s="101" t="s">
        <v>12</v>
      </c>
      <c r="D12" s="98"/>
      <c r="E12" s="98"/>
      <c r="F12" s="102">
        <f>'1. Required Start-Up Funds'!E20+'8. Beginning Balance Sheet'!F12</f>
        <v>0</v>
      </c>
      <c r="G12" s="102"/>
      <c r="H12" s="102"/>
      <c r="I12" s="102">
        <f>F12</f>
        <v>0</v>
      </c>
      <c r="J12" s="98"/>
      <c r="K12" s="98"/>
      <c r="L12" s="98"/>
      <c r="M12" s="98"/>
      <c r="N12" s="98"/>
      <c r="O12" s="98"/>
      <c r="P12" s="98"/>
      <c r="Q12" s="21"/>
      <c r="R12" s="21"/>
    </row>
    <row r="13" spans="1:18" ht="12.75" customHeight="1">
      <c r="A13" s="101"/>
      <c r="B13" s="101"/>
      <c r="C13" s="101" t="s">
        <v>13</v>
      </c>
      <c r="D13" s="98"/>
      <c r="E13" s="98"/>
      <c r="F13" s="102">
        <f>'1. Required Start-Up Funds'!G29-'1. Required Start-Up Funds'!E28-'1. Required Start-Up Funds'!E20-'1. Required Start-Up Funds'!E27+'8. Beginning Balance Sheet'!F13</f>
        <v>0</v>
      </c>
      <c r="G13" s="102"/>
      <c r="H13" s="102"/>
      <c r="I13" s="102">
        <f>F13-'7. Cash Receipts-Disbursements'!J26</f>
        <v>0</v>
      </c>
      <c r="J13" s="98"/>
      <c r="K13" s="98"/>
      <c r="L13" s="98"/>
      <c r="M13" s="98"/>
      <c r="N13" s="98"/>
      <c r="O13" s="98"/>
      <c r="P13" s="98"/>
      <c r="Q13" s="21"/>
      <c r="R13" s="21"/>
    </row>
    <row r="14" spans="1:18" ht="12.75" customHeight="1" thickBot="1">
      <c r="A14" s="101"/>
      <c r="B14" s="101"/>
      <c r="C14" s="101" t="s">
        <v>14</v>
      </c>
      <c r="D14" s="98"/>
      <c r="E14" s="98"/>
      <c r="F14" s="57">
        <f>'1. Required Start-Up Funds'!E27</f>
        <v>0</v>
      </c>
      <c r="G14" s="102"/>
      <c r="H14" s="102"/>
      <c r="I14" s="57">
        <f>F14-'7. Cash Receipts-Disbursements'!J27</f>
        <v>0</v>
      </c>
      <c r="J14" s="103"/>
      <c r="K14" s="98"/>
      <c r="L14" s="98"/>
      <c r="M14" s="98"/>
      <c r="N14" s="98"/>
      <c r="O14" s="98"/>
      <c r="P14" s="98"/>
      <c r="Q14" s="21"/>
      <c r="R14" s="21"/>
    </row>
    <row r="15" spans="1:18" ht="12.75" customHeight="1">
      <c r="A15" s="101"/>
      <c r="B15" s="101" t="s">
        <v>15</v>
      </c>
      <c r="C15" s="101"/>
      <c r="D15" s="98"/>
      <c r="E15" s="102"/>
      <c r="F15" s="102">
        <f>SUM(F10:F14)</f>
        <v>0</v>
      </c>
      <c r="G15" s="109"/>
      <c r="H15" s="102"/>
      <c r="I15" s="102">
        <f>SUM(I10:I14)</f>
        <v>0</v>
      </c>
      <c r="J15" s="109"/>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 Required Start-Up Funds'!E8+'8. Beginning Balance Sheet'!F18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 Required Start-Up Funds'!E9+'8. Beginning Balance Sheet'!F19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 Required Start-Up Funds'!E10+'8. Beginning Balance Sheet'!F20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 Required Start-Up Funds'!E11+'8. Beginning Balance Sheet'!F21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 Required Start-Up Funds'!E12+'8. Beginning Balance Sheet'!F22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 Required Start-Up Funds'!E13+'8. Beginning Balance Sheet'!F23</f>
        <v>0</v>
      </c>
      <c r="G23" s="102"/>
      <c r="H23" s="102"/>
      <c r="I23" s="102">
        <f t="shared" si="0"/>
        <v>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'8. Beginning Balance Sheet'!F24+'1. Required Start-Up Funds'!E14</f>
        <v>0</v>
      </c>
      <c r="G24" s="102"/>
      <c r="H24" s="102"/>
      <c r="I24" s="57">
        <f>F24+'10. Cash Flow Statement'!Q17</f>
        <v>0</v>
      </c>
      <c r="J24" s="102"/>
      <c r="K24" s="102"/>
      <c r="L24" s="102"/>
      <c r="M24" s="102"/>
      <c r="N24" s="102"/>
      <c r="O24" s="102"/>
      <c r="P24" s="102"/>
      <c r="Q24" s="22"/>
      <c r="R24" s="22"/>
    </row>
    <row r="25" spans="1:18" ht="12.75" customHeight="1">
      <c r="A25" s="101"/>
      <c r="B25" s="101" t="s">
        <v>148</v>
      </c>
      <c r="C25" s="101"/>
      <c r="D25" s="98"/>
      <c r="E25" s="102"/>
      <c r="F25" s="102">
        <f>SUM(F18:F24)</f>
        <v>0</v>
      </c>
      <c r="G25" s="109"/>
      <c r="H25" s="102"/>
      <c r="I25" s="102">
        <f>SUM(I18:I24)</f>
        <v>0</v>
      </c>
      <c r="J25" s="109"/>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'8. Beginning Balance Sheet'!F27</f>
        <v>0</v>
      </c>
      <c r="G27" s="102"/>
      <c r="H27" s="102"/>
      <c r="I27" s="102">
        <f>F27+'9. Income Statement'!Q72</f>
        <v>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0</v>
      </c>
      <c r="G29" s="109"/>
      <c r="H29" s="102"/>
      <c r="I29" s="65">
        <f>INT(I15+I25-I27)</f>
        <v>0</v>
      </c>
      <c r="J29" s="109"/>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'8. Beginning Balance Sheet'!F35</f>
        <v>0</v>
      </c>
      <c r="G35" s="102"/>
      <c r="H35" s="102"/>
      <c r="I35" s="102">
        <f>'9. Income Statement'!Q24-'10. Cash Flow Statement'!Q19+F35</f>
        <v>0</v>
      </c>
      <c r="J35" s="102"/>
      <c r="K35" s="102"/>
      <c r="L35" s="102"/>
      <c r="M35" s="102"/>
      <c r="N35" s="102"/>
      <c r="O35" s="102"/>
      <c r="P35" s="102"/>
      <c r="Q35" s="22"/>
      <c r="R35" s="22"/>
    </row>
    <row r="36" spans="1:18" ht="12.75" customHeight="1">
      <c r="A36" s="1"/>
      <c r="B36" s="1"/>
      <c r="C36" s="1" t="s">
        <v>20</v>
      </c>
      <c r="D36" s="45"/>
      <c r="E36" s="103"/>
      <c r="F36" s="102">
        <f>'1. Required Start-Up Funds'!G40+'8. Beginning Balance Sheet'!F36</f>
        <v>0</v>
      </c>
      <c r="G36" s="102"/>
      <c r="H36" s="102"/>
      <c r="I36" s="102">
        <f>'21. Amoritization Schedule'!R17+'8. Beginning Balance Sheet'!F36</f>
        <v>0</v>
      </c>
      <c r="J36" s="103"/>
      <c r="K36" s="103"/>
      <c r="L36" s="103"/>
      <c r="M36" s="103"/>
      <c r="N36" s="103"/>
      <c r="O36" s="103"/>
      <c r="P36" s="103"/>
      <c r="Q36" s="23"/>
      <c r="R36" s="21"/>
    </row>
    <row r="37" spans="1:18" ht="12.75" customHeight="1">
      <c r="A37" s="1"/>
      <c r="B37" s="1"/>
      <c r="C37" s="1" t="s">
        <v>21</v>
      </c>
      <c r="D37" s="45"/>
      <c r="E37" s="98"/>
      <c r="F37" s="102">
        <f>'1. Required Start-Up Funds'!G41+'8. Beginning Balance Sheet'!F37</f>
        <v>0</v>
      </c>
      <c r="G37" s="102"/>
      <c r="H37" s="102"/>
      <c r="I37" s="102">
        <f>'21. Amoritization Schedule'!R37+'8. Beginning Balance Sheet'!F37</f>
        <v>0</v>
      </c>
      <c r="J37" s="98"/>
      <c r="K37" s="98"/>
      <c r="L37" s="98"/>
      <c r="M37" s="98"/>
      <c r="N37" s="98"/>
      <c r="O37" s="98"/>
      <c r="P37" s="98"/>
      <c r="Q37" s="21"/>
      <c r="R37" s="21"/>
    </row>
    <row r="38" spans="1:18" ht="12.75" customHeight="1" thickBot="1">
      <c r="A38" s="1"/>
      <c r="B38" s="1"/>
      <c r="C38" s="1" t="s">
        <v>124</v>
      </c>
      <c r="D38" s="45"/>
      <c r="E38" s="98"/>
      <c r="F38" s="57">
        <f>'8. Beginning Balance Sheet'!F38</f>
        <v>0</v>
      </c>
      <c r="G38" s="102"/>
      <c r="H38" s="102"/>
      <c r="I38" s="57">
        <f>'10. Cash Flow Statement'!P40+F38</f>
        <v>0</v>
      </c>
      <c r="J38" s="98"/>
      <c r="K38" s="98"/>
      <c r="L38" s="98"/>
      <c r="M38" s="98"/>
      <c r="N38" s="98"/>
      <c r="O38" s="98"/>
      <c r="P38" s="98"/>
      <c r="Q38" s="21"/>
      <c r="R38" s="21"/>
    </row>
    <row r="39" spans="1:18" ht="12.75" customHeight="1">
      <c r="A39" s="1"/>
      <c r="B39" s="1" t="s">
        <v>23</v>
      </c>
      <c r="C39" s="1"/>
      <c r="D39" s="45"/>
      <c r="E39" s="98"/>
      <c r="F39" s="102">
        <f>SUM(F35:F38)</f>
        <v>0</v>
      </c>
      <c r="G39" s="109"/>
      <c r="H39" s="102"/>
      <c r="I39" s="102">
        <f>SUM(I35:I38)</f>
        <v>0</v>
      </c>
      <c r="J39" s="109"/>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 Required Start-Up Funds'!G37+'1. Required Start-Up Funds'!G38+'8. Beginning Balance Sheet'!F42</f>
        <v>0</v>
      </c>
      <c r="G42" s="53"/>
      <c r="H42" s="53"/>
      <c r="I42" s="53">
        <f>F42</f>
        <v>0</v>
      </c>
      <c r="J42" s="45"/>
      <c r="K42" s="45"/>
      <c r="L42" s="45"/>
      <c r="M42" s="45"/>
      <c r="N42" s="45"/>
      <c r="O42" s="45"/>
      <c r="P42" s="45"/>
      <c r="Q42" s="7"/>
      <c r="R42" s="7"/>
    </row>
    <row r="43" spans="1:18" ht="12.75" customHeight="1">
      <c r="A43" s="1"/>
      <c r="B43" s="1"/>
      <c r="C43" s="1" t="s">
        <v>26</v>
      </c>
      <c r="D43" s="45"/>
      <c r="E43" s="45"/>
      <c r="F43" s="53">
        <f>'8. Beginning Balance Sheet'!F43</f>
        <v>0</v>
      </c>
      <c r="G43" s="53"/>
      <c r="H43" s="53"/>
      <c r="I43" s="53">
        <f>'9. Income Statement'!Q80+F43</f>
        <v>0</v>
      </c>
      <c r="J43" s="45"/>
      <c r="K43" s="45"/>
      <c r="L43" s="45"/>
      <c r="M43" s="45"/>
      <c r="N43" s="45"/>
      <c r="O43" s="45"/>
      <c r="P43" s="45"/>
      <c r="Q43" s="7"/>
      <c r="R43" s="7"/>
    </row>
    <row r="44" spans="1:18" ht="12.75" customHeight="1" thickBot="1">
      <c r="A44" s="1"/>
      <c r="B44" s="1"/>
      <c r="C44" s="1" t="s">
        <v>27</v>
      </c>
      <c r="D44" s="45"/>
      <c r="E44" s="45"/>
      <c r="F44" s="57">
        <f>'8. Beginning Balance Sheet'!F44</f>
        <v>0</v>
      </c>
      <c r="G44" s="102"/>
      <c r="H44" s="53"/>
      <c r="I44" s="57">
        <f>'10. Cash Flow Statement'!Q28+F44</f>
        <v>0</v>
      </c>
      <c r="J44" s="45"/>
      <c r="K44" s="45"/>
      <c r="L44" s="45"/>
      <c r="M44" s="45"/>
      <c r="N44" s="45"/>
      <c r="O44" s="45"/>
      <c r="P44" s="45"/>
      <c r="Q44" s="7"/>
      <c r="R44" s="7"/>
    </row>
    <row r="45" spans="1:16" ht="12.75" customHeight="1">
      <c r="A45" s="1"/>
      <c r="B45" s="1" t="s">
        <v>134</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0</v>
      </c>
      <c r="G47" s="109"/>
      <c r="H47" s="53"/>
      <c r="I47" s="65">
        <f>INT(I39+I45)</f>
        <v>0</v>
      </c>
      <c r="J47" s="109"/>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A1:S84"/>
  <sheetViews>
    <sheetView showGridLines="0" zoomScalePageLayoutView="0" workbookViewId="0" topLeftCell="A22">
      <selection activeCell="G24" sqref="G24"/>
    </sheetView>
  </sheetViews>
  <sheetFormatPr defaultColWidth="9.00390625" defaultRowHeight="12" outlineLevelRow="1"/>
  <cols>
    <col min="1" max="3" width="3.00390625" style="6" customWidth="1"/>
    <col min="4" max="4" width="22.8515625" style="0" customWidth="1"/>
    <col min="5" max="5" width="10.8515625" style="0" customWidth="1"/>
    <col min="6" max="6" width="20.8515625" style="0" customWidth="1"/>
    <col min="7" max="8" width="10.8515625" style="0" customWidth="1"/>
    <col min="9" max="9" width="20.8515625" style="0" customWidth="1"/>
    <col min="10" max="11" width="10.8515625" style="0" customWidth="1"/>
    <col min="12" max="12" width="20.8515625" style="0" customWidth="1"/>
    <col min="13" max="18" width="10.8515625" style="0" customWidth="1"/>
    <col min="19" max="19" width="15.8515625" style="0" customWidth="1"/>
  </cols>
  <sheetData>
    <row r="1" ht="15">
      <c r="A1" s="5">
        <f>'1. Required Start-Up Funds'!A1</f>
        <v>0</v>
      </c>
    </row>
    <row r="2" ht="15">
      <c r="A2" s="5" t="s">
        <v>135</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99"/>
      <c r="F6" s="48" t="s">
        <v>86</v>
      </c>
      <c r="G6" s="100" t="s">
        <v>136</v>
      </c>
      <c r="H6" s="99"/>
      <c r="I6" s="48" t="s">
        <v>50</v>
      </c>
      <c r="J6" s="100" t="s">
        <v>136</v>
      </c>
      <c r="K6" s="99"/>
      <c r="L6" s="48" t="s">
        <v>87</v>
      </c>
      <c r="M6" s="100" t="s">
        <v>136</v>
      </c>
      <c r="N6" s="99"/>
      <c r="O6" s="99"/>
      <c r="P6" s="19"/>
      <c r="Q6" s="19"/>
      <c r="R6" s="19"/>
      <c r="S6" s="19"/>
    </row>
    <row r="7" spans="1:19" ht="12.75" customHeight="1" thickTop="1">
      <c r="A7" s="101"/>
      <c r="B7" s="101"/>
      <c r="C7" s="101"/>
      <c r="D7" s="98"/>
      <c r="E7" s="98"/>
      <c r="F7" s="98"/>
      <c r="G7" s="109"/>
      <c r="H7" s="98"/>
      <c r="I7" s="98"/>
      <c r="J7" s="98"/>
      <c r="K7" s="98"/>
      <c r="L7" s="98"/>
      <c r="M7" s="98"/>
      <c r="N7" s="98"/>
      <c r="O7" s="98"/>
      <c r="P7" s="21"/>
      <c r="Q7" s="21"/>
      <c r="R7" s="21"/>
      <c r="S7" s="21"/>
    </row>
    <row r="8" spans="1:19" ht="12.75" customHeight="1" outlineLevel="1">
      <c r="A8" s="101" t="str">
        <f>'9. Income Statement'!A8</f>
        <v>Income</v>
      </c>
      <c r="B8" s="101"/>
      <c r="C8" s="101"/>
      <c r="D8" s="98"/>
      <c r="E8" s="98"/>
      <c r="F8" s="98"/>
      <c r="G8" s="109"/>
      <c r="H8" s="98"/>
      <c r="I8" s="98"/>
      <c r="J8" s="109"/>
      <c r="K8" s="98"/>
      <c r="L8" s="98"/>
      <c r="M8" s="109"/>
      <c r="N8" s="98"/>
      <c r="O8" s="98"/>
      <c r="P8" s="21"/>
      <c r="Q8" s="21"/>
      <c r="R8" s="21"/>
      <c r="S8" s="21"/>
    </row>
    <row r="9" spans="1:19" ht="12.75" customHeight="1" outlineLevel="1">
      <c r="A9" s="101"/>
      <c r="B9" s="101" t="str">
        <f>'9. Income Statement'!B9</f>
        <v>Product/Service A</v>
      </c>
      <c r="C9" s="101"/>
      <c r="D9" s="98"/>
      <c r="E9" s="98"/>
      <c r="F9" s="102">
        <f>'9. Income Statement'!Q9</f>
        <v>0</v>
      </c>
      <c r="G9" s="109"/>
      <c r="H9" s="98"/>
      <c r="I9" s="102">
        <f>'13. Income Statement (2)'!Q9</f>
        <v>0</v>
      </c>
      <c r="J9" s="109"/>
      <c r="K9" s="98"/>
      <c r="L9" s="102">
        <f>'16. Income Statement (3)'!Q9</f>
        <v>0</v>
      </c>
      <c r="M9" s="109"/>
      <c r="N9" s="98"/>
      <c r="O9" s="98"/>
      <c r="P9" s="21"/>
      <c r="Q9" s="21"/>
      <c r="R9" s="21"/>
      <c r="S9" s="21"/>
    </row>
    <row r="10" spans="1:19" ht="12.75" customHeight="1" outlineLevel="1">
      <c r="A10" s="101"/>
      <c r="B10" s="101" t="str">
        <f>'9. Income Statement'!B10</f>
        <v>Product/Service B</v>
      </c>
      <c r="C10" s="101"/>
      <c r="D10" s="98"/>
      <c r="E10" s="98"/>
      <c r="F10" s="102">
        <f>'9. Income Statement'!Q10</f>
        <v>0</v>
      </c>
      <c r="G10" s="109"/>
      <c r="H10" s="98"/>
      <c r="I10" s="102">
        <f>'13. Income Statement (2)'!Q10</f>
        <v>0</v>
      </c>
      <c r="J10" s="109"/>
      <c r="K10" s="98"/>
      <c r="L10" s="102">
        <f>'16. Income Statement (3)'!Q10</f>
        <v>0</v>
      </c>
      <c r="M10" s="109"/>
      <c r="N10" s="98"/>
      <c r="O10" s="98"/>
      <c r="P10" s="21"/>
      <c r="Q10" s="21"/>
      <c r="R10" s="21"/>
      <c r="S10" s="21"/>
    </row>
    <row r="11" spans="1:19" ht="12.75" customHeight="1" outlineLevel="1">
      <c r="A11" s="101"/>
      <c r="B11" s="101">
        <f>'9. Income Statement'!B11</f>
      </c>
      <c r="C11" s="101"/>
      <c r="D11" s="98"/>
      <c r="E11" s="98"/>
      <c r="F11" s="102">
        <f>'9. Income Statement'!Q11</f>
        <v>0</v>
      </c>
      <c r="G11" s="109"/>
      <c r="H11" s="98"/>
      <c r="I11" s="102">
        <f>'13. Income Statement (2)'!Q11</f>
        <v>0</v>
      </c>
      <c r="J11" s="109"/>
      <c r="K11" s="98"/>
      <c r="L11" s="102">
        <f>'16. Income Statement (3)'!Q11</f>
        <v>0</v>
      </c>
      <c r="M11" s="109"/>
      <c r="N11" s="98"/>
      <c r="O11" s="98"/>
      <c r="P11" s="21"/>
      <c r="Q11" s="21"/>
      <c r="R11" s="21"/>
      <c r="S11" s="21"/>
    </row>
    <row r="12" spans="1:19" ht="12.75" customHeight="1" outlineLevel="1">
      <c r="A12" s="101"/>
      <c r="B12" s="101">
        <f>'9. Income Statement'!B12</f>
      </c>
      <c r="C12" s="101"/>
      <c r="D12" s="98"/>
      <c r="E12" s="98"/>
      <c r="F12" s="102">
        <f>'9. Income Statement'!Q12</f>
        <v>0</v>
      </c>
      <c r="G12" s="109"/>
      <c r="H12" s="98"/>
      <c r="I12" s="102">
        <f>'13. Income Statement (2)'!Q12</f>
        <v>0</v>
      </c>
      <c r="J12" s="109"/>
      <c r="K12" s="98"/>
      <c r="L12" s="102">
        <f>'16. Income Statement (3)'!Q12</f>
        <v>0</v>
      </c>
      <c r="M12" s="109"/>
      <c r="N12" s="98"/>
      <c r="O12" s="98"/>
      <c r="P12" s="21"/>
      <c r="Q12" s="21"/>
      <c r="R12" s="21"/>
      <c r="S12" s="21"/>
    </row>
    <row r="13" spans="1:19" ht="12.75" customHeight="1" outlineLevel="1">
      <c r="A13" s="101"/>
      <c r="B13" s="101">
        <f>'9. Income Statement'!B13</f>
      </c>
      <c r="C13" s="101"/>
      <c r="D13" s="98"/>
      <c r="E13" s="98"/>
      <c r="F13" s="102">
        <f>'9. Income Statement'!Q13</f>
        <v>0</v>
      </c>
      <c r="G13" s="109"/>
      <c r="H13" s="98"/>
      <c r="I13" s="102">
        <f>'13. Income Statement (2)'!Q13</f>
        <v>0</v>
      </c>
      <c r="J13" s="109"/>
      <c r="K13" s="98"/>
      <c r="L13" s="102">
        <f>'16. Income Statement (3)'!Q13</f>
        <v>0</v>
      </c>
      <c r="M13" s="109"/>
      <c r="N13" s="98"/>
      <c r="O13" s="98"/>
      <c r="P13" s="21"/>
      <c r="Q13" s="21"/>
      <c r="R13" s="21"/>
      <c r="S13" s="21"/>
    </row>
    <row r="14" spans="1:19" ht="12.75" customHeight="1" outlineLevel="1" thickBot="1">
      <c r="A14" s="101"/>
      <c r="B14" s="101">
        <f>'9. Income Statement'!B14</f>
      </c>
      <c r="C14" s="101"/>
      <c r="D14" s="98"/>
      <c r="E14" s="98"/>
      <c r="F14" s="57">
        <f>'9. Income Statement'!Q14</f>
        <v>0</v>
      </c>
      <c r="G14" s="109"/>
      <c r="H14" s="98"/>
      <c r="I14" s="57">
        <f>'13. Income Statement (2)'!Q14</f>
        <v>0</v>
      </c>
      <c r="J14" s="109"/>
      <c r="K14" s="98"/>
      <c r="L14" s="57">
        <f>'16. Income Statement (3)'!Q14</f>
        <v>0</v>
      </c>
      <c r="M14" s="109"/>
      <c r="N14" s="98"/>
      <c r="O14" s="98"/>
      <c r="P14" s="21"/>
      <c r="Q14" s="21"/>
      <c r="R14" s="21"/>
      <c r="S14" s="21"/>
    </row>
    <row r="15" spans="1:19" ht="12.75" customHeight="1">
      <c r="A15" s="101" t="str">
        <f>'9. Income Statement'!A15</f>
        <v>Total Income</v>
      </c>
      <c r="B15" s="101"/>
      <c r="C15" s="101"/>
      <c r="D15" s="98"/>
      <c r="E15" s="98"/>
      <c r="F15" s="102">
        <f>'9. Income Statement'!Q15</f>
        <v>0</v>
      </c>
      <c r="G15" s="109">
        <v>1</v>
      </c>
      <c r="H15" s="98"/>
      <c r="I15" s="103">
        <f>SUM(I9:I14)</f>
        <v>0</v>
      </c>
      <c r="J15" s="109">
        <v>1</v>
      </c>
      <c r="K15" s="98"/>
      <c r="L15" s="103">
        <f>SUM(L9:L14)</f>
        <v>0</v>
      </c>
      <c r="M15" s="109">
        <v>1</v>
      </c>
      <c r="N15" s="98"/>
      <c r="O15" s="98"/>
      <c r="P15" s="21"/>
      <c r="Q15" s="21"/>
      <c r="R15" s="21"/>
      <c r="S15" s="21"/>
    </row>
    <row r="16" spans="1:19" ht="12.75" customHeight="1">
      <c r="A16" s="101"/>
      <c r="B16" s="101"/>
      <c r="C16" s="101"/>
      <c r="D16" s="98"/>
      <c r="E16" s="98"/>
      <c r="F16" s="98"/>
      <c r="G16" s="109"/>
      <c r="H16" s="98"/>
      <c r="I16" s="98"/>
      <c r="J16" s="109"/>
      <c r="K16" s="98"/>
      <c r="L16" s="98"/>
      <c r="M16" s="109"/>
      <c r="N16" s="98"/>
      <c r="O16" s="98"/>
      <c r="P16" s="21"/>
      <c r="Q16" s="21"/>
      <c r="R16" s="21"/>
      <c r="S16" s="21"/>
    </row>
    <row r="17" spans="1:19" ht="12.75" customHeight="1" outlineLevel="1">
      <c r="A17" s="101" t="str">
        <f>'9. Income Statement'!A17</f>
        <v>Cost of Sales</v>
      </c>
      <c r="B17" s="101"/>
      <c r="C17" s="101"/>
      <c r="D17" s="98"/>
      <c r="E17" s="102"/>
      <c r="F17" s="102"/>
      <c r="G17" s="109"/>
      <c r="H17" s="102"/>
      <c r="I17" s="102"/>
      <c r="J17" s="109"/>
      <c r="K17" s="102"/>
      <c r="L17" s="102"/>
      <c r="M17" s="109"/>
      <c r="N17" s="102"/>
      <c r="O17" s="102"/>
      <c r="P17" s="22"/>
      <c r="Q17" s="22"/>
      <c r="R17" s="22"/>
      <c r="S17" s="22"/>
    </row>
    <row r="18" spans="1:19" ht="12.75" customHeight="1" outlineLevel="1">
      <c r="A18" s="101"/>
      <c r="B18" s="101" t="str">
        <f>'9. Income Statement'!B18</f>
        <v>Product/Service A</v>
      </c>
      <c r="C18" s="101"/>
      <c r="D18" s="98"/>
      <c r="E18" s="102"/>
      <c r="F18" s="102">
        <f>'9. Income Statement'!Q18</f>
        <v>0</v>
      </c>
      <c r="G18" s="109"/>
      <c r="H18" s="102"/>
      <c r="I18" s="102">
        <f>'13. Income Statement (2)'!Q18</f>
        <v>0</v>
      </c>
      <c r="J18" s="109"/>
      <c r="K18" s="102"/>
      <c r="L18" s="102">
        <f>'16. Income Statement (3)'!Q18</f>
        <v>0</v>
      </c>
      <c r="M18" s="109"/>
      <c r="N18" s="102"/>
      <c r="O18" s="102"/>
      <c r="P18" s="22"/>
      <c r="Q18" s="22"/>
      <c r="R18" s="22"/>
      <c r="S18" s="22"/>
    </row>
    <row r="19" spans="1:19" ht="12.75" customHeight="1" outlineLevel="1">
      <c r="A19" s="101"/>
      <c r="B19" s="101" t="str">
        <f>'9. Income Statement'!B19</f>
        <v>Product/Service B</v>
      </c>
      <c r="C19" s="101"/>
      <c r="D19" s="98"/>
      <c r="E19" s="103"/>
      <c r="F19" s="102">
        <f>'9. Income Statement'!Q19</f>
        <v>0</v>
      </c>
      <c r="G19" s="109"/>
      <c r="H19" s="103"/>
      <c r="I19" s="102">
        <f>'13. Income Statement (2)'!Q19</f>
        <v>0</v>
      </c>
      <c r="J19" s="109"/>
      <c r="K19" s="103"/>
      <c r="L19" s="102">
        <f>'16. Income Statement (3)'!Q19</f>
        <v>0</v>
      </c>
      <c r="M19" s="109"/>
      <c r="N19" s="103"/>
      <c r="O19" s="103"/>
      <c r="P19" s="23"/>
      <c r="Q19" s="23"/>
      <c r="R19" s="23"/>
      <c r="S19" s="23"/>
    </row>
    <row r="20" spans="1:19" ht="12.75" customHeight="1" outlineLevel="1">
      <c r="A20" s="101"/>
      <c r="B20" s="101">
        <f>'9. Income Statement'!B20</f>
      </c>
      <c r="C20" s="101"/>
      <c r="D20" s="98"/>
      <c r="E20" s="103"/>
      <c r="F20" s="102">
        <f>'9. Income Statement'!Q20</f>
        <v>0</v>
      </c>
      <c r="G20" s="109"/>
      <c r="H20" s="103"/>
      <c r="I20" s="102">
        <f>'13. Income Statement (2)'!Q20</f>
        <v>0</v>
      </c>
      <c r="J20" s="109"/>
      <c r="K20" s="103"/>
      <c r="L20" s="102">
        <f>'16. Income Statement (3)'!Q20</f>
        <v>0</v>
      </c>
      <c r="M20" s="109"/>
      <c r="N20" s="103"/>
      <c r="O20" s="103"/>
      <c r="P20" s="23"/>
      <c r="Q20" s="23"/>
      <c r="R20" s="23"/>
      <c r="S20" s="23"/>
    </row>
    <row r="21" spans="1:19" ht="12.75" customHeight="1" outlineLevel="1">
      <c r="A21" s="101"/>
      <c r="B21" s="101">
        <f>'9. Income Statement'!B21</f>
      </c>
      <c r="C21" s="101"/>
      <c r="D21" s="98"/>
      <c r="E21" s="102"/>
      <c r="F21" s="102">
        <f>'9. Income Statement'!Q21</f>
        <v>0</v>
      </c>
      <c r="G21" s="115"/>
      <c r="H21" s="102"/>
      <c r="I21" s="102">
        <f>'13. Income Statement (2)'!Q21</f>
        <v>0</v>
      </c>
      <c r="J21" s="115"/>
      <c r="K21" s="102"/>
      <c r="L21" s="102">
        <f>'16. Income Statement (3)'!Q21</f>
        <v>0</v>
      </c>
      <c r="M21" s="115"/>
      <c r="N21" s="102"/>
      <c r="O21" s="102"/>
      <c r="P21" s="22"/>
      <c r="Q21" s="22"/>
      <c r="R21" s="22"/>
      <c r="S21" s="22"/>
    </row>
    <row r="22" spans="1:19" ht="12.75" customHeight="1" outlineLevel="1">
      <c r="A22" s="101"/>
      <c r="B22" s="101">
        <f>'9. Income Statement'!B22</f>
      </c>
      <c r="C22" s="101"/>
      <c r="D22" s="98"/>
      <c r="E22" s="102"/>
      <c r="F22" s="102">
        <f>'9. Income Statement'!Q22</f>
        <v>0</v>
      </c>
      <c r="G22" s="115"/>
      <c r="H22" s="102"/>
      <c r="I22" s="102">
        <f>'13. Income Statement (2)'!Q22</f>
        <v>0</v>
      </c>
      <c r="J22" s="115"/>
      <c r="K22" s="102"/>
      <c r="L22" s="102">
        <f>'16. Income Statement (3)'!Q22</f>
        <v>0</v>
      </c>
      <c r="M22" s="115"/>
      <c r="N22" s="102"/>
      <c r="O22" s="102"/>
      <c r="P22" s="22"/>
      <c r="Q22" s="22"/>
      <c r="R22" s="22"/>
      <c r="S22" s="22"/>
    </row>
    <row r="23" spans="1:19" ht="12.75" customHeight="1" outlineLevel="1" thickBot="1">
      <c r="A23" s="101"/>
      <c r="B23" s="101">
        <f>'9. Income Statement'!B23</f>
      </c>
      <c r="C23" s="101"/>
      <c r="D23" s="98"/>
      <c r="E23" s="102"/>
      <c r="F23" s="57">
        <f>'9. Income Statement'!Q23</f>
        <v>0</v>
      </c>
      <c r="G23" s="115"/>
      <c r="H23" s="102"/>
      <c r="I23" s="57">
        <f>'13. Income Statement (2)'!Q23</f>
        <v>0</v>
      </c>
      <c r="J23" s="115"/>
      <c r="K23" s="102"/>
      <c r="L23" s="57">
        <f>'16. Income Statement (3)'!Q23</f>
        <v>0</v>
      </c>
      <c r="M23" s="115"/>
      <c r="N23" s="102"/>
      <c r="O23" s="102"/>
      <c r="P23" s="22"/>
      <c r="Q23" s="22"/>
      <c r="R23" s="22"/>
      <c r="S23" s="22"/>
    </row>
    <row r="24" spans="1:19" ht="12.75" customHeight="1">
      <c r="A24" s="101" t="str">
        <f>'9. Income Statement'!A24</f>
        <v>Total Cost of Sales</v>
      </c>
      <c r="B24" s="101"/>
      <c r="C24" s="101"/>
      <c r="D24" s="98"/>
      <c r="E24" s="102"/>
      <c r="F24" s="102">
        <f>SUM(F18:F23)</f>
        <v>0</v>
      </c>
      <c r="G24" s="109">
        <f>IF(F24=0,0,F24/F15)</f>
        <v>0</v>
      </c>
      <c r="H24" s="102"/>
      <c r="I24" s="102">
        <f>SUM(I18:I23)</f>
        <v>0</v>
      </c>
      <c r="J24" s="109">
        <f>IF(I24=0,0,I24/I15)</f>
        <v>0</v>
      </c>
      <c r="K24" s="102"/>
      <c r="L24" s="102">
        <f>SUM(L18:L23)</f>
        <v>0</v>
      </c>
      <c r="M24" s="109">
        <f>IF(L24=0,0,L24/L15)</f>
        <v>0</v>
      </c>
      <c r="N24" s="102"/>
      <c r="O24" s="102"/>
      <c r="P24" s="22"/>
      <c r="Q24" s="22"/>
      <c r="R24" s="22"/>
      <c r="S24" s="22"/>
    </row>
    <row r="25" spans="1:19" ht="12.75" customHeight="1">
      <c r="A25" s="101"/>
      <c r="B25" s="101"/>
      <c r="C25" s="101"/>
      <c r="D25" s="98"/>
      <c r="E25" s="103"/>
      <c r="F25" s="103"/>
      <c r="G25" s="109"/>
      <c r="H25" s="103"/>
      <c r="I25" s="103"/>
      <c r="J25" s="109"/>
      <c r="K25" s="103"/>
      <c r="L25" s="103"/>
      <c r="M25" s="109"/>
      <c r="N25" s="103"/>
      <c r="O25" s="103"/>
      <c r="P25" s="23"/>
      <c r="Q25" s="23"/>
      <c r="R25" s="23"/>
      <c r="S25" s="23"/>
    </row>
    <row r="26" spans="1:19" ht="12.75" customHeight="1" thickBot="1">
      <c r="A26" s="101" t="str">
        <f>'9. Income Statement'!A26</f>
        <v>Gross Margin</v>
      </c>
      <c r="B26" s="101"/>
      <c r="C26" s="101"/>
      <c r="D26" s="98"/>
      <c r="E26" s="103"/>
      <c r="F26" s="105">
        <f>'9. Income Statement'!Q26</f>
        <v>0</v>
      </c>
      <c r="G26" s="109">
        <f>IF(F26=0,0,F26/F15)</f>
        <v>0</v>
      </c>
      <c r="H26" s="103"/>
      <c r="I26" s="105">
        <f>'13. Income Statement (2)'!Q26</f>
        <v>0</v>
      </c>
      <c r="J26" s="109">
        <f>IF(I26=0,0,I26/I15)</f>
        <v>0</v>
      </c>
      <c r="K26" s="103"/>
      <c r="L26" s="105">
        <f>'16. Income Statement (3)'!Q26</f>
        <v>0</v>
      </c>
      <c r="M26" s="109">
        <f>IF(L26=0,0,L26/L15)</f>
        <v>0</v>
      </c>
      <c r="N26" s="103"/>
      <c r="O26" s="103"/>
      <c r="P26" s="23"/>
      <c r="Q26" s="23"/>
      <c r="R26" s="23"/>
      <c r="S26" s="23"/>
    </row>
    <row r="27" spans="1:19" ht="12.75" customHeight="1">
      <c r="A27" s="101"/>
      <c r="B27" s="101"/>
      <c r="C27" s="101"/>
      <c r="D27" s="98"/>
      <c r="E27" s="103"/>
      <c r="F27" s="103"/>
      <c r="G27" s="109"/>
      <c r="H27" s="103"/>
      <c r="I27" s="103"/>
      <c r="J27" s="109"/>
      <c r="K27" s="103"/>
      <c r="L27" s="103"/>
      <c r="M27" s="109"/>
      <c r="N27" s="103"/>
      <c r="O27" s="103"/>
      <c r="P27" s="23"/>
      <c r="Q27" s="23"/>
      <c r="R27" s="23"/>
      <c r="S27" s="23"/>
    </row>
    <row r="28" spans="1:19" ht="12.75" customHeight="1" hidden="1" outlineLevel="1">
      <c r="A28" s="101" t="str">
        <f>'9. Income Statement'!A28</f>
        <v>Salaries and Wages</v>
      </c>
      <c r="B28" s="101"/>
      <c r="C28" s="101"/>
      <c r="D28" s="98"/>
      <c r="E28" s="102"/>
      <c r="F28" s="102"/>
      <c r="G28" s="109"/>
      <c r="H28" s="102"/>
      <c r="I28" s="102"/>
      <c r="J28" s="109"/>
      <c r="K28" s="102"/>
      <c r="L28" s="102"/>
      <c r="M28" s="109"/>
      <c r="N28" s="102"/>
      <c r="O28" s="102"/>
      <c r="P28" s="22"/>
      <c r="Q28" s="22"/>
      <c r="R28" s="22"/>
      <c r="S28" s="22"/>
    </row>
    <row r="29" spans="1:19" ht="12.75" customHeight="1" hidden="1" outlineLevel="1">
      <c r="A29" s="101"/>
      <c r="B29" s="101" t="str">
        <f>'9. Income Statement'!B29</f>
        <v>Owner's Compensation</v>
      </c>
      <c r="C29" s="101"/>
      <c r="D29" s="98"/>
      <c r="E29" s="102"/>
      <c r="F29" s="102">
        <f>'9. Income Statement'!Q29</f>
        <v>0</v>
      </c>
      <c r="G29" s="109"/>
      <c r="H29" s="102"/>
      <c r="I29" s="102">
        <f>'13. Income Statement (2)'!Q29</f>
        <v>0</v>
      </c>
      <c r="J29" s="109"/>
      <c r="K29" s="102"/>
      <c r="L29" s="102">
        <f>'16. Income Statement (3)'!Q29</f>
        <v>0</v>
      </c>
      <c r="M29" s="109"/>
      <c r="N29" s="102"/>
      <c r="O29" s="102"/>
      <c r="P29" s="22"/>
      <c r="Q29" s="22"/>
      <c r="R29" s="22"/>
      <c r="S29" s="22"/>
    </row>
    <row r="30" spans="1:19" ht="12.75" customHeight="1" hidden="1" outlineLevel="1">
      <c r="A30" s="101"/>
      <c r="B30" s="101" t="str">
        <f>'9. Income Statement'!B30</f>
        <v>Salaries</v>
      </c>
      <c r="C30" s="101"/>
      <c r="D30" s="98"/>
      <c r="E30" s="103"/>
      <c r="F30" s="102">
        <f>'9. Income Statement'!Q30</f>
        <v>0</v>
      </c>
      <c r="G30" s="109"/>
      <c r="H30" s="103"/>
      <c r="I30" s="102">
        <f>'13. Income Statement (2)'!Q30</f>
        <v>0</v>
      </c>
      <c r="J30" s="109"/>
      <c r="K30" s="103"/>
      <c r="L30" s="102">
        <f>'16. Income Statement (3)'!Q30</f>
        <v>0</v>
      </c>
      <c r="M30" s="109"/>
      <c r="N30" s="103"/>
      <c r="O30" s="103"/>
      <c r="P30" s="23"/>
      <c r="Q30" s="23"/>
      <c r="R30" s="23"/>
      <c r="S30" s="23"/>
    </row>
    <row r="31" spans="1:19" ht="12.75" customHeight="1" hidden="1" outlineLevel="1">
      <c r="A31" s="101"/>
      <c r="B31" s="101" t="str">
        <f>'9. Income Statement'!B31</f>
        <v>Payroll</v>
      </c>
      <c r="C31" s="101"/>
      <c r="D31" s="98"/>
      <c r="E31" s="98"/>
      <c r="F31" s="102">
        <f>'9. Income Statement'!Q31</f>
        <v>0</v>
      </c>
      <c r="G31" s="109"/>
      <c r="H31" s="98"/>
      <c r="I31" s="102">
        <f>'13. Income Statement (2)'!Q31</f>
        <v>0</v>
      </c>
      <c r="J31" s="109"/>
      <c r="K31" s="98"/>
      <c r="L31" s="102">
        <f>'16. Income Statement (3)'!Q31</f>
        <v>0</v>
      </c>
      <c r="M31" s="109"/>
      <c r="N31" s="98"/>
      <c r="O31" s="98"/>
      <c r="P31" s="21"/>
      <c r="Q31" s="21"/>
      <c r="R31" s="21"/>
      <c r="S31" s="21"/>
    </row>
    <row r="32" spans="1:19" ht="12.75" customHeight="1" hidden="1" outlineLevel="1">
      <c r="A32" s="101"/>
      <c r="B32" s="101" t="str">
        <f>'9. Income Statement'!B32</f>
        <v>Part-Time Employees</v>
      </c>
      <c r="C32" s="101"/>
      <c r="D32" s="98"/>
      <c r="E32" s="98"/>
      <c r="F32" s="102">
        <f>'9. Income Statement'!Q32</f>
        <v>0</v>
      </c>
      <c r="G32" s="109"/>
      <c r="H32" s="98"/>
      <c r="I32" s="102">
        <f>'13. Income Statement (2)'!Q32</f>
        <v>0</v>
      </c>
      <c r="J32" s="109"/>
      <c r="K32" s="98"/>
      <c r="L32" s="102">
        <f>'16. Income Statement (3)'!Q32</f>
        <v>0</v>
      </c>
      <c r="M32" s="109"/>
      <c r="N32" s="98"/>
      <c r="O32" s="98"/>
      <c r="P32" s="21"/>
      <c r="Q32" s="21"/>
      <c r="R32" s="21"/>
      <c r="S32" s="21"/>
    </row>
    <row r="33" spans="1:19" ht="12.75" customHeight="1" hidden="1" outlineLevel="1">
      <c r="A33" s="101"/>
      <c r="B33" s="101" t="str">
        <f>'9. Income Statement'!B33</f>
        <v>Independent Contractors</v>
      </c>
      <c r="C33" s="101"/>
      <c r="D33" s="98"/>
      <c r="E33" s="98"/>
      <c r="F33" s="102">
        <f>'9. Income Statement'!Q33</f>
        <v>0</v>
      </c>
      <c r="G33" s="109"/>
      <c r="H33" s="98"/>
      <c r="I33" s="102">
        <f>'13. Income Statement (2)'!Q33</f>
        <v>0</v>
      </c>
      <c r="J33" s="109"/>
      <c r="K33" s="98"/>
      <c r="L33" s="102">
        <f>'16. Income Statement (3)'!Q33</f>
        <v>0</v>
      </c>
      <c r="M33" s="109"/>
      <c r="N33" s="98"/>
      <c r="O33" s="98"/>
      <c r="P33" s="21"/>
      <c r="Q33" s="21"/>
      <c r="R33" s="21"/>
      <c r="S33" s="21"/>
    </row>
    <row r="34" spans="1:19" ht="12.75" customHeight="1" hidden="1" outlineLevel="1" thickBot="1">
      <c r="A34" s="101"/>
      <c r="B34" s="101" t="str">
        <f>'9. Income Statement'!B34</f>
        <v>Payroll Taxes and Benefits</v>
      </c>
      <c r="C34" s="101"/>
      <c r="D34" s="98"/>
      <c r="E34" s="98"/>
      <c r="F34" s="57">
        <f>'9. Income Statement'!Q34</f>
        <v>0</v>
      </c>
      <c r="G34" s="109"/>
      <c r="H34" s="98"/>
      <c r="I34" s="57">
        <f>'13. Income Statement (2)'!Q34</f>
        <v>0</v>
      </c>
      <c r="J34" s="109"/>
      <c r="K34" s="98"/>
      <c r="L34" s="57">
        <f>'16. Income Statement (3)'!Q34</f>
        <v>0</v>
      </c>
      <c r="M34" s="109"/>
      <c r="N34" s="98"/>
      <c r="O34" s="98"/>
      <c r="P34" s="21"/>
      <c r="Q34" s="21"/>
      <c r="R34" s="21"/>
      <c r="S34" s="21"/>
    </row>
    <row r="35" spans="1:19" ht="12.75" customHeight="1" collapsed="1">
      <c r="A35" s="101" t="str">
        <f>'9. Income Statement'!A35</f>
        <v>Total Salary and Wages</v>
      </c>
      <c r="B35" s="101"/>
      <c r="C35" s="101"/>
      <c r="D35" s="98"/>
      <c r="E35" s="98"/>
      <c r="F35" s="103">
        <f>SUM(F29:F34)</f>
        <v>0</v>
      </c>
      <c r="G35" s="109">
        <f>IF(F35=0,0,F35/F15)</f>
        <v>0</v>
      </c>
      <c r="H35" s="98"/>
      <c r="I35" s="103">
        <f>SUM(I29:I34)</f>
        <v>0</v>
      </c>
      <c r="J35" s="109">
        <f>IF(I35=0,0,I35/I15)</f>
        <v>0</v>
      </c>
      <c r="K35" s="98"/>
      <c r="L35" s="103">
        <f>SUM(L29:L34)</f>
        <v>0</v>
      </c>
      <c r="M35" s="109">
        <f>IF(L35=0,0,L35/L15)</f>
        <v>0</v>
      </c>
      <c r="N35" s="98"/>
      <c r="O35" s="98"/>
      <c r="P35" s="21"/>
      <c r="Q35" s="21"/>
      <c r="R35" s="21"/>
      <c r="S35" s="21"/>
    </row>
    <row r="36" spans="1:19" ht="12.75" customHeight="1">
      <c r="A36" s="101"/>
      <c r="B36" s="101"/>
      <c r="C36" s="101"/>
      <c r="D36" s="98"/>
      <c r="E36" s="98"/>
      <c r="F36" s="98"/>
      <c r="G36" s="109"/>
      <c r="H36" s="98"/>
      <c r="I36" s="98"/>
      <c r="J36" s="109"/>
      <c r="K36" s="98"/>
      <c r="L36" s="98"/>
      <c r="M36" s="109"/>
      <c r="N36" s="98"/>
      <c r="O36" s="98"/>
      <c r="P36" s="21"/>
      <c r="Q36" s="21"/>
      <c r="R36" s="21"/>
      <c r="S36" s="21"/>
    </row>
    <row r="37" spans="1:19" ht="12.75" customHeight="1" outlineLevel="1">
      <c r="A37" s="101" t="str">
        <f>'9. Income Statement'!A37</f>
        <v>Fixed Business Expenses</v>
      </c>
      <c r="B37" s="101"/>
      <c r="C37" s="101"/>
      <c r="D37" s="98"/>
      <c r="E37" s="98"/>
      <c r="F37" s="98"/>
      <c r="G37" s="109"/>
      <c r="H37" s="98"/>
      <c r="I37" s="98"/>
      <c r="J37" s="109"/>
      <c r="K37" s="98"/>
      <c r="L37" s="98"/>
      <c r="M37" s="109"/>
      <c r="N37" s="98"/>
      <c r="O37" s="98"/>
      <c r="P37" s="21"/>
      <c r="Q37" s="21"/>
      <c r="R37" s="21"/>
      <c r="S37" s="21"/>
    </row>
    <row r="38" spans="1:19" ht="12.75" customHeight="1" outlineLevel="1">
      <c r="A38" s="101"/>
      <c r="B38" s="101" t="str">
        <f>'9. Income Statement'!B38</f>
        <v>Advertising</v>
      </c>
      <c r="C38" s="101"/>
      <c r="D38" s="98"/>
      <c r="E38" s="98"/>
      <c r="F38" s="102">
        <f>'9. Income Statement'!Q38</f>
        <v>0</v>
      </c>
      <c r="G38" s="109"/>
      <c r="H38" s="98"/>
      <c r="I38" s="102">
        <f>'13. Income Statement (2)'!Q38</f>
        <v>0</v>
      </c>
      <c r="J38" s="109"/>
      <c r="K38" s="98"/>
      <c r="L38" s="102">
        <f>'16. Income Statement (3)'!Q38</f>
        <v>0</v>
      </c>
      <c r="M38" s="109"/>
      <c r="N38" s="98"/>
      <c r="O38" s="98"/>
      <c r="P38" s="21"/>
      <c r="Q38" s="21"/>
      <c r="R38" s="21"/>
      <c r="S38" s="21"/>
    </row>
    <row r="39" spans="1:19" ht="12.75" customHeight="1" outlineLevel="1">
      <c r="A39" s="101"/>
      <c r="B39" s="101" t="str">
        <f>'9. Income Statement'!B39</f>
        <v>Car and Truck Expenses</v>
      </c>
      <c r="C39" s="101"/>
      <c r="D39" s="98"/>
      <c r="E39" s="102"/>
      <c r="F39" s="102">
        <f>'9. Income Statement'!Q39</f>
        <v>0</v>
      </c>
      <c r="G39" s="109"/>
      <c r="H39" s="102"/>
      <c r="I39" s="102">
        <f>'13. Income Statement (2)'!Q39</f>
        <v>0</v>
      </c>
      <c r="J39" s="109"/>
      <c r="K39" s="102"/>
      <c r="L39" s="102">
        <f>'16. Income Statement (3)'!Q39</f>
        <v>0</v>
      </c>
      <c r="M39" s="109"/>
      <c r="N39" s="102"/>
      <c r="O39" s="102"/>
      <c r="P39" s="22"/>
      <c r="Q39" s="22"/>
      <c r="R39" s="22"/>
      <c r="S39" s="22"/>
    </row>
    <row r="40" spans="1:19" ht="12.75" customHeight="1" outlineLevel="1">
      <c r="A40" s="101"/>
      <c r="B40" s="101" t="str">
        <f>'9. Income Statement'!B40</f>
        <v>Commissions and Fees</v>
      </c>
      <c r="C40" s="101"/>
      <c r="D40" s="98"/>
      <c r="E40" s="103"/>
      <c r="F40" s="102">
        <f>'9. Income Statement'!Q40</f>
        <v>0</v>
      </c>
      <c r="G40" s="109"/>
      <c r="H40" s="103"/>
      <c r="I40" s="102">
        <f>'13. Income Statement (2)'!Q40</f>
        <v>0</v>
      </c>
      <c r="J40" s="109"/>
      <c r="K40" s="103"/>
      <c r="L40" s="102">
        <f>'16. Income Statement (3)'!Q40</f>
        <v>0</v>
      </c>
      <c r="M40" s="109"/>
      <c r="N40" s="103"/>
      <c r="O40" s="103"/>
      <c r="P40" s="23"/>
      <c r="Q40" s="23"/>
      <c r="R40" s="23"/>
      <c r="S40" s="21"/>
    </row>
    <row r="41" spans="1:19" ht="12.75" customHeight="1" outlineLevel="1">
      <c r="A41" s="101"/>
      <c r="B41" s="101" t="str">
        <f>'9. Income Statement'!B41</f>
        <v>Contract Labor</v>
      </c>
      <c r="C41" s="101"/>
      <c r="D41" s="98"/>
      <c r="E41" s="98"/>
      <c r="F41" s="102">
        <f>'9. Income Statement'!Q41</f>
        <v>0</v>
      </c>
      <c r="G41" s="109"/>
      <c r="H41" s="98"/>
      <c r="I41" s="102">
        <f>'13. Income Statement (2)'!Q41</f>
        <v>0</v>
      </c>
      <c r="J41" s="109"/>
      <c r="K41" s="98"/>
      <c r="L41" s="102">
        <f>'16. Income Statement (3)'!Q41</f>
        <v>0</v>
      </c>
      <c r="M41" s="109"/>
      <c r="N41" s="98"/>
      <c r="O41" s="98"/>
      <c r="P41" s="21"/>
      <c r="Q41" s="21"/>
      <c r="R41" s="21"/>
      <c r="S41" s="21"/>
    </row>
    <row r="42" spans="1:19" ht="12.75" customHeight="1" outlineLevel="1">
      <c r="A42" s="101"/>
      <c r="B42" s="101" t="str">
        <f>'9. Income Statement'!B42</f>
        <v>Credit Card and Bank Charges</v>
      </c>
      <c r="C42" s="101"/>
      <c r="D42" s="98"/>
      <c r="E42" s="98"/>
      <c r="F42" s="102">
        <f>'9. Income Statement'!Q42</f>
        <v>0</v>
      </c>
      <c r="G42" s="109"/>
      <c r="H42" s="98"/>
      <c r="I42" s="102">
        <f>'13. Income Statement (2)'!Q42</f>
        <v>0</v>
      </c>
      <c r="J42" s="109"/>
      <c r="K42" s="98"/>
      <c r="L42" s="102">
        <f>'16. Income Statement (3)'!Q42</f>
        <v>0</v>
      </c>
      <c r="M42" s="109"/>
      <c r="N42" s="98"/>
      <c r="O42" s="98"/>
      <c r="P42" s="21"/>
      <c r="Q42" s="21"/>
      <c r="R42" s="21"/>
      <c r="S42" s="21"/>
    </row>
    <row r="43" spans="1:19" ht="12.75" customHeight="1" outlineLevel="1">
      <c r="A43" s="101"/>
      <c r="B43" s="101" t="str">
        <f>'9. Income Statement'!B43</f>
        <v>Customer Discounts and Refunds</v>
      </c>
      <c r="C43" s="101"/>
      <c r="D43" s="98"/>
      <c r="E43" s="98"/>
      <c r="F43" s="102">
        <f>'9. Income Statement'!Q43</f>
        <v>0</v>
      </c>
      <c r="G43" s="109"/>
      <c r="H43" s="98"/>
      <c r="I43" s="102">
        <f>'13. Income Statement (2)'!Q43</f>
        <v>0</v>
      </c>
      <c r="J43" s="109"/>
      <c r="K43" s="98"/>
      <c r="L43" s="102">
        <f>'16. Income Statement (3)'!Q43</f>
        <v>0</v>
      </c>
      <c r="M43" s="109"/>
      <c r="N43" s="98"/>
      <c r="O43" s="98"/>
      <c r="P43" s="21"/>
      <c r="Q43" s="21"/>
      <c r="R43" s="21"/>
      <c r="S43" s="21"/>
    </row>
    <row r="44" spans="1:19" ht="12.75" customHeight="1" outlineLevel="1">
      <c r="A44" s="101"/>
      <c r="B44" s="101" t="str">
        <f>'9. Income Statement'!B44</f>
        <v>Dues and Subscriptions</v>
      </c>
      <c r="C44" s="101"/>
      <c r="D44" s="98"/>
      <c r="E44" s="98"/>
      <c r="F44" s="102">
        <f>'9. Income Statement'!Q44</f>
        <v>0</v>
      </c>
      <c r="G44" s="109"/>
      <c r="H44" s="98"/>
      <c r="I44" s="102">
        <f>'13. Income Statement (2)'!Q44</f>
        <v>0</v>
      </c>
      <c r="J44" s="109"/>
      <c r="K44" s="98"/>
      <c r="L44" s="102">
        <f>'16. Income Statement (3)'!Q44</f>
        <v>0</v>
      </c>
      <c r="M44" s="109"/>
      <c r="N44" s="45"/>
      <c r="O44" s="45"/>
      <c r="P44" s="7"/>
      <c r="Q44" s="7"/>
      <c r="R44" s="7"/>
      <c r="S44" s="7"/>
    </row>
    <row r="45" spans="1:19" ht="12.75" customHeight="1" outlineLevel="1">
      <c r="A45" s="101"/>
      <c r="B45" s="101" t="str">
        <f>'9. Income Statement'!B45</f>
        <v>Entertainment</v>
      </c>
      <c r="C45" s="101"/>
      <c r="D45" s="98"/>
      <c r="E45" s="98"/>
      <c r="F45" s="102">
        <f>'9. Income Statement'!Q45</f>
        <v>0</v>
      </c>
      <c r="G45" s="109"/>
      <c r="H45" s="98"/>
      <c r="I45" s="102">
        <f>'13. Income Statement (2)'!Q45</f>
        <v>0</v>
      </c>
      <c r="J45" s="109"/>
      <c r="K45" s="98"/>
      <c r="L45" s="102">
        <f>'16. Income Statement (3)'!Q45</f>
        <v>0</v>
      </c>
      <c r="M45" s="109"/>
      <c r="N45" s="45"/>
      <c r="O45" s="45"/>
      <c r="P45" s="7"/>
      <c r="Q45" s="7"/>
      <c r="R45" s="7"/>
      <c r="S45" s="7"/>
    </row>
    <row r="46" spans="1:19" ht="12.75" customHeight="1" outlineLevel="1">
      <c r="A46" s="101"/>
      <c r="B46" s="101" t="str">
        <f>'9. Income Statement'!B46</f>
        <v>Insurance (Liability and Property)</v>
      </c>
      <c r="C46" s="101"/>
      <c r="D46" s="98"/>
      <c r="E46" s="98"/>
      <c r="F46" s="102">
        <f>'9. Income Statement'!Q46</f>
        <v>0</v>
      </c>
      <c r="G46" s="109"/>
      <c r="H46" s="98"/>
      <c r="I46" s="102">
        <f>'13. Income Statement (2)'!Q46</f>
        <v>0</v>
      </c>
      <c r="J46" s="109"/>
      <c r="K46" s="98"/>
      <c r="L46" s="102">
        <f>'16. Income Statement (3)'!Q46</f>
        <v>0</v>
      </c>
      <c r="M46" s="109"/>
      <c r="N46" s="45"/>
      <c r="O46" s="45"/>
      <c r="P46" s="7"/>
      <c r="Q46" s="7"/>
      <c r="R46" s="7"/>
      <c r="S46" s="7"/>
    </row>
    <row r="47" spans="1:19" ht="12.75" customHeight="1" outlineLevel="1">
      <c r="A47" s="101"/>
      <c r="B47" s="101" t="str">
        <f>'9. Income Statement'!B47</f>
        <v>Internet</v>
      </c>
      <c r="C47" s="101"/>
      <c r="D47" s="98"/>
      <c r="E47" s="98"/>
      <c r="F47" s="102">
        <f>'9. Income Statement'!Q47</f>
        <v>0</v>
      </c>
      <c r="G47" s="109"/>
      <c r="H47" s="98"/>
      <c r="I47" s="102">
        <f>'13. Income Statement (2)'!Q47</f>
        <v>0</v>
      </c>
      <c r="J47" s="109"/>
      <c r="K47" s="98"/>
      <c r="L47" s="102">
        <f>'16. Income Statement (3)'!Q47</f>
        <v>0</v>
      </c>
      <c r="M47" s="109"/>
      <c r="N47" s="45"/>
      <c r="O47" s="45"/>
      <c r="P47" s="7"/>
      <c r="Q47" s="7"/>
      <c r="R47" s="7"/>
      <c r="S47" s="7"/>
    </row>
    <row r="48" spans="1:19" ht="12.75" customHeight="1" outlineLevel="1">
      <c r="A48" s="101"/>
      <c r="B48" s="101" t="str">
        <f>'9. Income Statement'!B48</f>
        <v>Legal and Professional Fees</v>
      </c>
      <c r="C48" s="101"/>
      <c r="D48" s="98"/>
      <c r="E48" s="98"/>
      <c r="F48" s="102">
        <f>'9. Income Statement'!Q48</f>
        <v>0</v>
      </c>
      <c r="G48" s="109"/>
      <c r="H48" s="98"/>
      <c r="I48" s="102">
        <f>'13. Income Statement (2)'!Q48</f>
        <v>0</v>
      </c>
      <c r="J48" s="109"/>
      <c r="K48" s="98"/>
      <c r="L48" s="102">
        <f>'16. Income Statement (3)'!Q48</f>
        <v>0</v>
      </c>
      <c r="M48" s="109"/>
      <c r="N48" s="45"/>
      <c r="O48" s="45"/>
      <c r="P48" s="7"/>
      <c r="Q48" s="7"/>
      <c r="R48" s="7"/>
      <c r="S48" s="7"/>
    </row>
    <row r="49" spans="1:15" ht="12.75" customHeight="1" outlineLevel="1">
      <c r="A49" s="101"/>
      <c r="B49" s="101" t="str">
        <f>'9. Income Statement'!B49</f>
        <v>Office Expenses</v>
      </c>
      <c r="C49" s="101"/>
      <c r="D49" s="98"/>
      <c r="E49" s="98"/>
      <c r="F49" s="102">
        <f>'9. Income Statement'!Q49</f>
        <v>0</v>
      </c>
      <c r="G49" s="109"/>
      <c r="H49" s="98"/>
      <c r="I49" s="102">
        <f>'13. Income Statement (2)'!Q49</f>
        <v>0</v>
      </c>
      <c r="J49" s="109"/>
      <c r="K49" s="98"/>
      <c r="L49" s="102">
        <f>'16. Income Statement (3)'!Q49</f>
        <v>0</v>
      </c>
      <c r="M49" s="109"/>
      <c r="N49" s="45"/>
      <c r="O49" s="45"/>
    </row>
    <row r="50" spans="1:15" ht="12.75" customHeight="1" outlineLevel="1">
      <c r="A50" s="101"/>
      <c r="B50" s="101" t="str">
        <f>'9. Income Statement'!B50</f>
        <v>Postage and Delivery</v>
      </c>
      <c r="C50" s="101"/>
      <c r="D50" s="98"/>
      <c r="E50" s="98"/>
      <c r="F50" s="102">
        <f>'9. Income Statement'!Q50</f>
        <v>0</v>
      </c>
      <c r="G50" s="109"/>
      <c r="H50" s="98"/>
      <c r="I50" s="102">
        <f>'13. Income Statement (2)'!Q50</f>
        <v>0</v>
      </c>
      <c r="J50" s="109"/>
      <c r="K50" s="98"/>
      <c r="L50" s="102">
        <f>'16. Income Statement (3)'!Q50</f>
        <v>0</v>
      </c>
      <c r="M50" s="109"/>
      <c r="N50" s="45"/>
      <c r="O50" s="45"/>
    </row>
    <row r="51" spans="1:15" ht="12.75" customHeight="1" outlineLevel="1">
      <c r="A51" s="101"/>
      <c r="B51" s="101" t="str">
        <f>'9. Income Statement'!B51</f>
        <v>Rent (on business property)</v>
      </c>
      <c r="C51" s="101"/>
      <c r="D51" s="98"/>
      <c r="E51" s="98"/>
      <c r="F51" s="102">
        <f>'9. Income Statement'!Q51</f>
        <v>0</v>
      </c>
      <c r="G51" s="109"/>
      <c r="H51" s="98"/>
      <c r="I51" s="102">
        <f>'13. Income Statement (2)'!Q51</f>
        <v>0</v>
      </c>
      <c r="J51" s="109"/>
      <c r="K51" s="98"/>
      <c r="L51" s="102">
        <f>'16. Income Statement (3)'!Q51</f>
        <v>0</v>
      </c>
      <c r="M51" s="109"/>
      <c r="N51" s="45"/>
      <c r="O51" s="45"/>
    </row>
    <row r="52" spans="1:15" ht="12.75" customHeight="1" outlineLevel="1">
      <c r="A52" s="101"/>
      <c r="B52" s="101" t="str">
        <f>'9. Income Statement'!B52</f>
        <v>Rent of Vehicles and Equipment</v>
      </c>
      <c r="C52" s="101"/>
      <c r="D52" s="98"/>
      <c r="E52" s="98"/>
      <c r="F52" s="102">
        <f>'9. Income Statement'!Q52</f>
        <v>0</v>
      </c>
      <c r="G52" s="109"/>
      <c r="H52" s="98"/>
      <c r="I52" s="102">
        <f>'13. Income Statement (2)'!Q52</f>
        <v>0</v>
      </c>
      <c r="J52" s="109"/>
      <c r="K52" s="98"/>
      <c r="L52" s="102">
        <f>'16. Income Statement (3)'!Q52</f>
        <v>0</v>
      </c>
      <c r="M52" s="109"/>
      <c r="N52" s="45"/>
      <c r="O52" s="45"/>
    </row>
    <row r="53" spans="1:15" ht="12.75" customHeight="1" outlineLevel="1">
      <c r="A53" s="101"/>
      <c r="B53" s="101" t="str">
        <f>'9. Income Statement'!B53</f>
        <v>Repairs and Maintenance</v>
      </c>
      <c r="C53" s="101"/>
      <c r="D53" s="98"/>
      <c r="E53" s="98"/>
      <c r="F53" s="102">
        <f>'9. Income Statement'!Q53</f>
        <v>0</v>
      </c>
      <c r="G53" s="109"/>
      <c r="H53" s="98"/>
      <c r="I53" s="102">
        <f>'13. Income Statement (2)'!Q53</f>
        <v>0</v>
      </c>
      <c r="J53" s="109"/>
      <c r="K53" s="98"/>
      <c r="L53" s="102">
        <f>'16. Income Statement (3)'!Q53</f>
        <v>0</v>
      </c>
      <c r="M53" s="109"/>
      <c r="N53" s="45"/>
      <c r="O53" s="45"/>
    </row>
    <row r="54" spans="1:15" ht="12.75" customHeight="1" outlineLevel="1">
      <c r="A54" s="101"/>
      <c r="B54" s="101" t="str">
        <f>'9. Income Statement'!B54</f>
        <v>Supplies</v>
      </c>
      <c r="C54" s="101"/>
      <c r="D54" s="98"/>
      <c r="E54" s="98"/>
      <c r="F54" s="102">
        <f>'9. Income Statement'!Q54</f>
        <v>0</v>
      </c>
      <c r="G54" s="109"/>
      <c r="H54" s="98"/>
      <c r="I54" s="102">
        <f>'13. Income Statement (2)'!Q54</f>
        <v>0</v>
      </c>
      <c r="J54" s="109"/>
      <c r="K54" s="98"/>
      <c r="L54" s="102">
        <f>'16. Income Statement (3)'!Q54</f>
        <v>0</v>
      </c>
      <c r="M54" s="109"/>
      <c r="N54" s="45"/>
      <c r="O54" s="45"/>
    </row>
    <row r="55" spans="1:15" ht="12.75" customHeight="1" outlineLevel="1">
      <c r="A55" s="101"/>
      <c r="B55" s="101" t="str">
        <f>'9. Income Statement'!B55</f>
        <v>Telephone and Communications</v>
      </c>
      <c r="C55" s="101"/>
      <c r="D55" s="98"/>
      <c r="E55" s="98"/>
      <c r="F55" s="102">
        <f>'9. Income Statement'!Q55</f>
        <v>0</v>
      </c>
      <c r="G55" s="109"/>
      <c r="H55" s="98"/>
      <c r="I55" s="102">
        <f>'13. Income Statement (2)'!Q55</f>
        <v>0</v>
      </c>
      <c r="J55" s="109"/>
      <c r="K55" s="98"/>
      <c r="L55" s="102">
        <f>'16. Income Statement (3)'!Q55</f>
        <v>0</v>
      </c>
      <c r="M55" s="109"/>
      <c r="N55" s="45"/>
      <c r="O55" s="45"/>
    </row>
    <row r="56" spans="1:15" ht="12.75" customHeight="1" outlineLevel="1">
      <c r="A56" s="1"/>
      <c r="B56" s="101" t="str">
        <f>'9. Income Statement'!B56</f>
        <v>Travel</v>
      </c>
      <c r="C56" s="1"/>
      <c r="D56" s="45"/>
      <c r="E56" s="45"/>
      <c r="F56" s="102">
        <f>'9. Income Statement'!Q56</f>
        <v>0</v>
      </c>
      <c r="G56" s="59"/>
      <c r="H56" s="45"/>
      <c r="I56" s="102">
        <f>'13. Income Statement (2)'!Q56</f>
        <v>0</v>
      </c>
      <c r="J56" s="59"/>
      <c r="K56" s="45"/>
      <c r="L56" s="102">
        <f>'16. Income Statement (3)'!Q56</f>
        <v>0</v>
      </c>
      <c r="M56" s="59"/>
      <c r="N56" s="45"/>
      <c r="O56" s="45"/>
    </row>
    <row r="57" spans="1:15" ht="12.75" customHeight="1" outlineLevel="1">
      <c r="A57" s="1"/>
      <c r="B57" s="101" t="str">
        <f>'9. Income Statement'!B57</f>
        <v>Utilities</v>
      </c>
      <c r="C57" s="1"/>
      <c r="D57" s="45"/>
      <c r="E57" s="45"/>
      <c r="F57" s="102">
        <f>'9. Income Statement'!Q57</f>
        <v>0</v>
      </c>
      <c r="G57" s="109"/>
      <c r="H57" s="45"/>
      <c r="I57" s="102">
        <f>'13. Income Statement (2)'!Q57</f>
        <v>0</v>
      </c>
      <c r="J57" s="109"/>
      <c r="K57" s="45"/>
      <c r="L57" s="102">
        <f>'16. Income Statement (3)'!Q57</f>
        <v>0</v>
      </c>
      <c r="M57" s="109"/>
      <c r="N57" s="45"/>
      <c r="O57" s="45"/>
    </row>
    <row r="58" spans="1:15" s="18" customFormat="1" ht="12.75" customHeight="1" outlineLevel="1">
      <c r="A58" s="101"/>
      <c r="B58" s="101" t="str">
        <f>'9. Income Statement'!B58</f>
        <v>Misc 1</v>
      </c>
      <c r="C58" s="1"/>
      <c r="D58" s="45"/>
      <c r="E58" s="45"/>
      <c r="F58" s="102">
        <f>'9. Income Statement'!Q58</f>
        <v>0</v>
      </c>
      <c r="G58" s="109"/>
      <c r="H58" s="45"/>
      <c r="I58" s="102">
        <f>'13. Income Statement (2)'!Q58</f>
        <v>0</v>
      </c>
      <c r="J58" s="109"/>
      <c r="K58" s="45"/>
      <c r="L58" s="102">
        <f>'16. Income Statement (3)'!Q58</f>
        <v>0</v>
      </c>
      <c r="M58" s="109"/>
      <c r="N58" s="45"/>
      <c r="O58" s="98"/>
    </row>
    <row r="59" spans="1:15" s="18" customFormat="1" ht="12.75" customHeight="1" outlineLevel="1">
      <c r="A59" s="101"/>
      <c r="B59" s="101" t="str">
        <f>'9. Income Statement'!B59</f>
        <v>Misc 2</v>
      </c>
      <c r="C59" s="1"/>
      <c r="D59" s="45"/>
      <c r="E59" s="45"/>
      <c r="F59" s="102">
        <f>'9. Income Statement'!Q59</f>
        <v>0</v>
      </c>
      <c r="G59" s="109"/>
      <c r="H59" s="45"/>
      <c r="I59" s="102">
        <f>'13. Income Statement (2)'!Q59</f>
        <v>0</v>
      </c>
      <c r="J59" s="109"/>
      <c r="K59" s="45"/>
      <c r="L59" s="102">
        <f>'16. Income Statement (3)'!Q59</f>
        <v>0</v>
      </c>
      <c r="M59" s="109"/>
      <c r="N59" s="45"/>
      <c r="O59" s="98"/>
    </row>
    <row r="60" spans="1:15" s="18" customFormat="1" ht="12.75" customHeight="1" outlineLevel="1">
      <c r="A60" s="101"/>
      <c r="B60" s="101" t="str">
        <f>'9. Income Statement'!B60</f>
        <v>Misc 3</v>
      </c>
      <c r="C60" s="1"/>
      <c r="D60" s="45"/>
      <c r="E60" s="45"/>
      <c r="F60" s="102">
        <f>'9. Income Statement'!Q60</f>
        <v>0</v>
      </c>
      <c r="G60" s="109"/>
      <c r="H60" s="45"/>
      <c r="I60" s="102">
        <f>'13. Income Statement (2)'!Q60</f>
        <v>0</v>
      </c>
      <c r="J60" s="109"/>
      <c r="K60" s="45"/>
      <c r="L60" s="102">
        <f>'16. Income Statement (3)'!Q60</f>
        <v>0</v>
      </c>
      <c r="M60" s="109"/>
      <c r="N60" s="45"/>
      <c r="O60" s="98"/>
    </row>
    <row r="61" spans="1:15" s="18" customFormat="1" ht="12.75" customHeight="1" outlineLevel="1">
      <c r="A61" s="101"/>
      <c r="B61" s="101" t="str">
        <f>'9. Income Statement'!B61</f>
        <v>Misc 4</v>
      </c>
      <c r="C61" s="1"/>
      <c r="D61" s="45"/>
      <c r="E61" s="45"/>
      <c r="F61" s="102">
        <f>'9. Income Statement'!Q61</f>
        <v>0</v>
      </c>
      <c r="G61" s="109"/>
      <c r="H61" s="45"/>
      <c r="I61" s="102">
        <f>'13. Income Statement (2)'!Q61</f>
        <v>0</v>
      </c>
      <c r="J61" s="109"/>
      <c r="K61" s="45"/>
      <c r="L61" s="102">
        <f>'16. Income Statement (3)'!Q61</f>
        <v>0</v>
      </c>
      <c r="M61" s="109"/>
      <c r="N61" s="45"/>
      <c r="O61" s="98"/>
    </row>
    <row r="62" spans="1:15" s="18" customFormat="1" ht="12.75" customHeight="1" outlineLevel="1">
      <c r="A62" s="101"/>
      <c r="B62" s="101" t="str">
        <f>'9. Income Statement'!B62</f>
        <v>Misc 5</v>
      </c>
      <c r="C62" s="1"/>
      <c r="D62" s="45"/>
      <c r="E62" s="45"/>
      <c r="F62" s="102">
        <f>'9. Income Statement'!Q62</f>
        <v>0</v>
      </c>
      <c r="G62" s="109"/>
      <c r="H62" s="45"/>
      <c r="I62" s="102">
        <f>'13. Income Statement (2)'!Q62</f>
        <v>0</v>
      </c>
      <c r="J62" s="109"/>
      <c r="K62" s="45"/>
      <c r="L62" s="102">
        <f>'16. Income Statement (3)'!Q62</f>
        <v>0</v>
      </c>
      <c r="M62" s="109"/>
      <c r="N62" s="45"/>
      <c r="O62" s="98"/>
    </row>
    <row r="63" spans="1:15" s="18" customFormat="1" ht="12.75" customHeight="1" outlineLevel="1">
      <c r="A63" s="101"/>
      <c r="B63" s="101" t="str">
        <f>'9. Income Statement'!B63</f>
        <v>Misc 6</v>
      </c>
      <c r="C63" s="1"/>
      <c r="D63" s="45"/>
      <c r="E63" s="45"/>
      <c r="F63" s="102">
        <f>'9. Income Statement'!Q63</f>
        <v>0</v>
      </c>
      <c r="G63" s="109"/>
      <c r="H63" s="45"/>
      <c r="I63" s="102">
        <f>'13. Income Statement (2)'!Q63</f>
        <v>0</v>
      </c>
      <c r="J63" s="109"/>
      <c r="K63" s="45"/>
      <c r="L63" s="102">
        <f>'16. Income Statement (3)'!Q63</f>
        <v>0</v>
      </c>
      <c r="M63" s="109"/>
      <c r="N63" s="45"/>
      <c r="O63" s="98"/>
    </row>
    <row r="64" spans="1:15" s="18" customFormat="1" ht="12.75" customHeight="1" outlineLevel="1">
      <c r="A64" s="101"/>
      <c r="B64" s="101" t="str">
        <f>'9. Income Statement'!B64</f>
        <v>Misc 7</v>
      </c>
      <c r="C64" s="1"/>
      <c r="D64" s="45"/>
      <c r="E64" s="45"/>
      <c r="F64" s="102">
        <f>'9. Income Statement'!Q64</f>
        <v>0</v>
      </c>
      <c r="G64" s="109"/>
      <c r="H64" s="45"/>
      <c r="I64" s="102">
        <f>'13. Income Statement (2)'!Q64</f>
        <v>0</v>
      </c>
      <c r="J64" s="109"/>
      <c r="K64" s="45"/>
      <c r="L64" s="102">
        <f>'16. Income Statement (3)'!Q64</f>
        <v>0</v>
      </c>
      <c r="M64" s="109"/>
      <c r="N64" s="45"/>
      <c r="O64" s="98"/>
    </row>
    <row r="65" spans="1:15" s="18" customFormat="1" ht="12.75" customHeight="1" outlineLevel="1">
      <c r="A65" s="101"/>
      <c r="B65" s="101" t="str">
        <f>'9. Income Statement'!B65</f>
        <v>Misc 8</v>
      </c>
      <c r="C65" s="1"/>
      <c r="D65" s="45"/>
      <c r="E65" s="45"/>
      <c r="F65" s="102">
        <f>'9. Income Statement'!Q65</f>
        <v>0</v>
      </c>
      <c r="G65" s="109"/>
      <c r="H65" s="45"/>
      <c r="I65" s="102">
        <f>'13. Income Statement (2)'!Q65</f>
        <v>0</v>
      </c>
      <c r="J65" s="109"/>
      <c r="K65" s="45"/>
      <c r="L65" s="102">
        <f>'16. Income Statement (3)'!Q65</f>
        <v>0</v>
      </c>
      <c r="M65" s="109"/>
      <c r="N65" s="45"/>
      <c r="O65" s="98"/>
    </row>
    <row r="66" spans="1:15" s="18" customFormat="1" ht="12.75" customHeight="1" outlineLevel="1">
      <c r="A66" s="101"/>
      <c r="B66" s="101" t="str">
        <f>'9. Income Statement'!B66</f>
        <v>Misc 9</v>
      </c>
      <c r="C66" s="1"/>
      <c r="D66" s="45"/>
      <c r="E66" s="45"/>
      <c r="F66" s="102">
        <f>'9. Income Statement'!Q66</f>
        <v>0</v>
      </c>
      <c r="G66" s="109"/>
      <c r="H66" s="45"/>
      <c r="I66" s="102">
        <f>'13. Income Statement (2)'!Q66</f>
        <v>0</v>
      </c>
      <c r="J66" s="109"/>
      <c r="K66" s="45"/>
      <c r="L66" s="102">
        <f>'16. Income Statement (3)'!Q66</f>
        <v>0</v>
      </c>
      <c r="M66" s="109"/>
      <c r="N66" s="45"/>
      <c r="O66" s="98"/>
    </row>
    <row r="67" spans="1:15" s="18" customFormat="1" ht="12.75" customHeight="1" outlineLevel="1" thickBot="1">
      <c r="A67" s="101"/>
      <c r="B67" s="101" t="str">
        <f>'9. Income Statement'!B67</f>
        <v>Misc 10</v>
      </c>
      <c r="C67" s="1"/>
      <c r="D67" s="45"/>
      <c r="E67" s="45"/>
      <c r="F67" s="57">
        <f>'9. Income Statement'!Q67</f>
        <v>0</v>
      </c>
      <c r="G67" s="109"/>
      <c r="H67" s="45"/>
      <c r="I67" s="57">
        <f>'13. Income Statement (2)'!Q67</f>
        <v>0</v>
      </c>
      <c r="J67" s="109"/>
      <c r="K67" s="45"/>
      <c r="L67" s="57">
        <f>'16. Income Statement (3)'!Q67</f>
        <v>0</v>
      </c>
      <c r="M67" s="109"/>
      <c r="N67" s="45"/>
      <c r="O67" s="98"/>
    </row>
    <row r="68" spans="1:15" ht="12.75" customHeight="1">
      <c r="A68" s="1" t="str">
        <f>'9. Income Statement'!A68</f>
        <v>Total Fixed Business Expenses</v>
      </c>
      <c r="B68" s="1"/>
      <c r="C68" s="1"/>
      <c r="D68" s="45"/>
      <c r="E68" s="45"/>
      <c r="F68" s="61">
        <f>SUM(F38:F67)</f>
        <v>0</v>
      </c>
      <c r="G68" s="59">
        <f>IF(F68=0,0,F68/F15)</f>
        <v>0</v>
      </c>
      <c r="H68" s="45"/>
      <c r="I68" s="61">
        <f>SUM(I38:I67)</f>
        <v>0</v>
      </c>
      <c r="J68" s="59">
        <f>IF(I68=0,0,I68/I15)</f>
        <v>0</v>
      </c>
      <c r="K68" s="45"/>
      <c r="L68" s="61">
        <f>SUM(L38:L67)</f>
        <v>0</v>
      </c>
      <c r="M68" s="59">
        <f>IF(L68=0,0,L68/L15)</f>
        <v>0</v>
      </c>
      <c r="N68" s="45"/>
      <c r="O68" s="45"/>
    </row>
    <row r="69" spans="1:19" ht="12.75" customHeight="1">
      <c r="A69" s="1"/>
      <c r="B69" s="1"/>
      <c r="C69" s="1"/>
      <c r="D69" s="45"/>
      <c r="E69" s="98"/>
      <c r="F69" s="98"/>
      <c r="G69" s="109"/>
      <c r="H69" s="98"/>
      <c r="I69" s="98"/>
      <c r="J69" s="109"/>
      <c r="K69" s="98"/>
      <c r="L69" s="98"/>
      <c r="M69" s="109"/>
      <c r="N69" s="98"/>
      <c r="O69" s="98"/>
      <c r="P69" s="18"/>
      <c r="Q69" s="18"/>
      <c r="R69" s="18"/>
      <c r="S69" s="18"/>
    </row>
    <row r="70" spans="1:19" ht="12.75" customHeight="1" outlineLevel="1">
      <c r="A70" s="1" t="str">
        <f>'9. Income Statement'!A70</f>
        <v>Other Expenses</v>
      </c>
      <c r="B70" s="1"/>
      <c r="C70" s="1"/>
      <c r="D70" s="45"/>
      <c r="E70" s="98"/>
      <c r="F70" s="98"/>
      <c r="G70" s="109"/>
      <c r="H70" s="98"/>
      <c r="I70" s="98"/>
      <c r="J70" s="109"/>
      <c r="K70" s="98"/>
      <c r="L70" s="98"/>
      <c r="M70" s="109"/>
      <c r="N70" s="98"/>
      <c r="O70" s="98"/>
      <c r="P70" s="18"/>
      <c r="Q70" s="18"/>
      <c r="R70" s="18"/>
      <c r="S70" s="18"/>
    </row>
    <row r="71" spans="1:19" ht="12.75" customHeight="1" outlineLevel="1">
      <c r="A71" s="1"/>
      <c r="B71" s="1" t="s">
        <v>198</v>
      </c>
      <c r="C71" s="1"/>
      <c r="D71" s="45"/>
      <c r="E71" s="98"/>
      <c r="F71" s="103">
        <f>'9. Income Statement'!Q71</f>
        <v>0</v>
      </c>
      <c r="G71" s="165"/>
      <c r="H71" s="103"/>
      <c r="I71" s="103">
        <f>'13. Income Statement (2)'!Q71</f>
        <v>0</v>
      </c>
      <c r="J71" s="165"/>
      <c r="K71" s="103"/>
      <c r="L71" s="103">
        <f>'16. Income Statement (3)'!Q71</f>
        <v>0</v>
      </c>
      <c r="M71" s="109"/>
      <c r="N71" s="98"/>
      <c r="O71" s="98"/>
      <c r="P71" s="18"/>
      <c r="Q71" s="18"/>
      <c r="R71" s="18"/>
      <c r="S71" s="18"/>
    </row>
    <row r="72" spans="1:19" ht="12.75" customHeight="1" outlineLevel="1">
      <c r="A72" s="1"/>
      <c r="B72" s="1" t="str">
        <f>'9. Income Statement'!B72</f>
        <v>Depreciation</v>
      </c>
      <c r="C72" s="1"/>
      <c r="D72" s="45"/>
      <c r="E72" s="98"/>
      <c r="F72" s="102">
        <f>'9. Income Statement'!Q72</f>
        <v>0</v>
      </c>
      <c r="G72" s="109"/>
      <c r="H72" s="98"/>
      <c r="I72" s="102">
        <f>'13. Income Statement (2)'!Q72</f>
        <v>0</v>
      </c>
      <c r="J72" s="109"/>
      <c r="K72" s="98"/>
      <c r="L72" s="102">
        <f>'16. Income Statement (3)'!Q72</f>
        <v>0</v>
      </c>
      <c r="M72" s="109"/>
      <c r="N72" s="98"/>
      <c r="O72" s="98"/>
      <c r="P72" s="18"/>
      <c r="Q72" s="18"/>
      <c r="R72" s="18"/>
      <c r="S72" s="18"/>
    </row>
    <row r="73" spans="1:19" ht="12.75" customHeight="1" outlineLevel="1">
      <c r="A73" s="1"/>
      <c r="B73" s="1" t="str">
        <f>'9. Income Statement'!B73</f>
        <v>Interest</v>
      </c>
      <c r="C73" s="1"/>
      <c r="D73" s="45"/>
      <c r="E73" s="98"/>
      <c r="F73" s="102"/>
      <c r="G73" s="109"/>
      <c r="H73" s="98"/>
      <c r="I73" s="102"/>
      <c r="J73" s="109"/>
      <c r="K73" s="98"/>
      <c r="L73" s="102"/>
      <c r="M73" s="109"/>
      <c r="N73" s="98"/>
      <c r="O73" s="98"/>
      <c r="P73" s="18"/>
      <c r="Q73" s="18"/>
      <c r="R73" s="18"/>
      <c r="S73" s="18"/>
    </row>
    <row r="74" spans="1:19" ht="12.75" customHeight="1" outlineLevel="1">
      <c r="A74" s="1"/>
      <c r="B74" s="1"/>
      <c r="C74" s="1" t="str">
        <f>'9. Income Statement'!C74</f>
        <v>Commercial Loan</v>
      </c>
      <c r="D74" s="45"/>
      <c r="E74" s="98"/>
      <c r="F74" s="102">
        <f>'9. Income Statement'!Q74</f>
        <v>0</v>
      </c>
      <c r="G74" s="109"/>
      <c r="H74" s="98"/>
      <c r="I74" s="102">
        <f>'13. Income Statement (2)'!Q74</f>
        <v>0</v>
      </c>
      <c r="J74" s="109"/>
      <c r="K74" s="98"/>
      <c r="L74" s="102">
        <f>'16. Income Statement (3)'!Q74</f>
        <v>0</v>
      </c>
      <c r="M74" s="109"/>
      <c r="N74" s="98"/>
      <c r="O74" s="98"/>
      <c r="P74" s="18"/>
      <c r="Q74" s="18"/>
      <c r="R74" s="18"/>
      <c r="S74" s="18"/>
    </row>
    <row r="75" spans="1:19" ht="12.75" customHeight="1" outlineLevel="1">
      <c r="A75" s="1"/>
      <c r="B75" s="1"/>
      <c r="C75" s="1" t="str">
        <f>'9. Income Statement'!C75</f>
        <v>Commercial Mortgage</v>
      </c>
      <c r="D75" s="45"/>
      <c r="E75" s="98"/>
      <c r="F75" s="102">
        <f>'9. Income Statement'!Q75</f>
        <v>0</v>
      </c>
      <c r="G75" s="109"/>
      <c r="H75" s="98"/>
      <c r="I75" s="102">
        <f>'13. Income Statement (2)'!Q75</f>
        <v>0</v>
      </c>
      <c r="J75" s="109"/>
      <c r="K75" s="98"/>
      <c r="L75" s="102">
        <f>'16. Income Statement (3)'!Q75</f>
        <v>0</v>
      </c>
      <c r="M75" s="109"/>
      <c r="N75" s="98"/>
      <c r="O75" s="98"/>
      <c r="P75" s="18"/>
      <c r="Q75" s="18"/>
      <c r="R75" s="18"/>
      <c r="S75" s="18"/>
    </row>
    <row r="76" spans="1:19" ht="12.75" customHeight="1" outlineLevel="1">
      <c r="A76" s="1"/>
      <c r="B76" s="1"/>
      <c r="C76" s="1" t="str">
        <f>'9. Income Statement'!C76</f>
        <v>Line of Credit</v>
      </c>
      <c r="D76" s="45"/>
      <c r="E76" s="98"/>
      <c r="F76" s="102">
        <f>'9. Income Statement'!Q76</f>
        <v>0</v>
      </c>
      <c r="G76" s="109"/>
      <c r="H76" s="98"/>
      <c r="I76" s="102">
        <f>'13. Income Statement (2)'!Q76</f>
        <v>0</v>
      </c>
      <c r="J76" s="109"/>
      <c r="K76" s="98"/>
      <c r="L76" s="102">
        <f>'16. Income Statement (3)'!Q76</f>
        <v>0</v>
      </c>
      <c r="M76" s="109"/>
      <c r="N76" s="98"/>
      <c r="O76" s="98"/>
      <c r="P76" s="18"/>
      <c r="Q76" s="18"/>
      <c r="R76" s="18"/>
      <c r="S76" s="18"/>
    </row>
    <row r="77" spans="1:19" ht="12.75" customHeight="1" outlineLevel="1" thickBot="1">
      <c r="A77" s="1"/>
      <c r="B77" s="1" t="str">
        <f>'9. Income Statement'!B77</f>
        <v>Taxes</v>
      </c>
      <c r="C77" s="1"/>
      <c r="D77" s="45"/>
      <c r="E77" s="98"/>
      <c r="F77" s="57">
        <f>'9. Income Statement'!Q77</f>
        <v>0</v>
      </c>
      <c r="G77" s="109"/>
      <c r="H77" s="98"/>
      <c r="I77" s="57">
        <f>'13. Income Statement (2)'!Q77</f>
        <v>0</v>
      </c>
      <c r="J77" s="109"/>
      <c r="K77" s="98"/>
      <c r="L77" s="57">
        <f>'16. Income Statement (3)'!Q77</f>
        <v>0</v>
      </c>
      <c r="M77" s="109"/>
      <c r="N77" s="98"/>
      <c r="O77" s="98"/>
      <c r="P77" s="18"/>
      <c r="Q77" s="18"/>
      <c r="R77" s="18"/>
      <c r="S77" s="18"/>
    </row>
    <row r="78" spans="1:19" ht="12.75" customHeight="1">
      <c r="A78" s="1" t="str">
        <f>'9. Income Statement'!A78</f>
        <v>Total Other Expenses</v>
      </c>
      <c r="B78" s="1"/>
      <c r="C78" s="1"/>
      <c r="D78" s="45"/>
      <c r="E78" s="98"/>
      <c r="F78" s="103">
        <f>SUM(F71:F77)</f>
        <v>0</v>
      </c>
      <c r="G78" s="109">
        <f>IF(F78=0,0,F78/F15)</f>
        <v>0</v>
      </c>
      <c r="H78" s="98"/>
      <c r="I78" s="103">
        <f>SUM(I71:I77)</f>
        <v>0</v>
      </c>
      <c r="J78" s="109">
        <f>IF(I78=0,0,I78/I15)</f>
        <v>0</v>
      </c>
      <c r="K78" s="98"/>
      <c r="L78" s="103">
        <f>SUM(L71:L77)</f>
        <v>0</v>
      </c>
      <c r="M78" s="109">
        <f>IF(L78=0,0,L78/L15)</f>
        <v>0</v>
      </c>
      <c r="N78" s="98"/>
      <c r="O78" s="98"/>
      <c r="P78" s="18"/>
      <c r="Q78" s="18"/>
      <c r="R78" s="18"/>
      <c r="S78" s="18"/>
    </row>
    <row r="79" spans="1:19" ht="12.75" customHeight="1" thickBot="1">
      <c r="A79" s="1"/>
      <c r="B79" s="1"/>
      <c r="C79" s="1"/>
      <c r="D79" s="45"/>
      <c r="E79" s="98"/>
      <c r="F79" s="63"/>
      <c r="G79" s="109"/>
      <c r="H79" s="98"/>
      <c r="I79" s="63"/>
      <c r="J79" s="109"/>
      <c r="K79" s="98"/>
      <c r="L79" s="63"/>
      <c r="M79" s="109"/>
      <c r="N79" s="98"/>
      <c r="O79" s="98"/>
      <c r="P79" s="18"/>
      <c r="Q79" s="18"/>
      <c r="R79" s="18"/>
      <c r="S79" s="18"/>
    </row>
    <row r="80" spans="1:19" ht="15.75" customHeight="1" thickBot="1">
      <c r="A80" s="1" t="str">
        <f>'9. Income Statement'!A80</f>
        <v>Net Income</v>
      </c>
      <c r="B80" s="1"/>
      <c r="C80" s="1"/>
      <c r="D80" s="45"/>
      <c r="E80" s="98"/>
      <c r="F80" s="106">
        <f>'9. Income Statement'!Q80</f>
        <v>0</v>
      </c>
      <c r="G80" s="109">
        <f>IF(F80=0,0,F80/F15)</f>
        <v>0</v>
      </c>
      <c r="H80" s="98"/>
      <c r="I80" s="106">
        <f>'13. Income Statement (2)'!Q80</f>
        <v>0</v>
      </c>
      <c r="J80" s="109">
        <f>IF(I80=0,0,I80/I15)</f>
        <v>0</v>
      </c>
      <c r="K80" s="98"/>
      <c r="L80" s="106">
        <f>'16. Income Statement (3)'!Q80</f>
        <v>0</v>
      </c>
      <c r="M80" s="109">
        <f>IF(L80=0,0,L80/L15)</f>
        <v>0</v>
      </c>
      <c r="N80" s="98"/>
      <c r="O80" s="98"/>
      <c r="P80" s="18"/>
      <c r="Q80" s="18"/>
      <c r="R80" s="18"/>
      <c r="S80" s="18"/>
    </row>
    <row r="81" spans="1:19" ht="12.75" customHeight="1" thickTop="1">
      <c r="A81" s="1"/>
      <c r="B81" s="1"/>
      <c r="C81" s="1"/>
      <c r="D81" s="45"/>
      <c r="E81" s="98"/>
      <c r="F81" s="98"/>
      <c r="G81" s="98"/>
      <c r="H81" s="98"/>
      <c r="I81" s="98"/>
      <c r="J81" s="98"/>
      <c r="K81" s="98"/>
      <c r="L81" s="98"/>
      <c r="M81" s="98"/>
      <c r="N81" s="98"/>
      <c r="O81" s="98"/>
      <c r="P81" s="18"/>
      <c r="Q81" s="18"/>
      <c r="R81" s="18"/>
      <c r="S81" s="18"/>
    </row>
    <row r="82" spans="1:15" ht="12.75" customHeight="1">
      <c r="A82" s="1"/>
      <c r="B82" s="1"/>
      <c r="C82" s="1"/>
      <c r="D82" s="45"/>
      <c r="E82" s="45"/>
      <c r="F82" s="45"/>
      <c r="G82" s="45"/>
      <c r="H82" s="45"/>
      <c r="I82" s="45"/>
      <c r="J82" s="45"/>
      <c r="K82" s="45"/>
      <c r="L82" s="45"/>
      <c r="M82" s="45"/>
      <c r="N82" s="45"/>
      <c r="O82" s="45"/>
    </row>
    <row r="83" spans="1:15" ht="12.75" customHeight="1">
      <c r="A83" s="1"/>
      <c r="B83" s="1"/>
      <c r="C83" s="1"/>
      <c r="D83" s="45"/>
      <c r="E83" s="45"/>
      <c r="F83" s="45"/>
      <c r="G83" s="45"/>
      <c r="H83" s="45"/>
      <c r="I83" s="45"/>
      <c r="J83" s="45"/>
      <c r="K83" s="45"/>
      <c r="L83" s="45"/>
      <c r="M83" s="45"/>
      <c r="N83" s="45"/>
      <c r="O83" s="45"/>
    </row>
    <row r="84" spans="1:15" ht="12.75" customHeight="1">
      <c r="A84" s="1"/>
      <c r="B84" s="1"/>
      <c r="C84" s="1"/>
      <c r="D84" s="45"/>
      <c r="E84" s="45"/>
      <c r="F84" s="45"/>
      <c r="G84" s="45"/>
      <c r="H84" s="45"/>
      <c r="I84" s="45"/>
      <c r="J84" s="45"/>
      <c r="K84" s="45"/>
      <c r="L84" s="45"/>
      <c r="M84" s="45"/>
      <c r="N84" s="45"/>
      <c r="O84" s="45"/>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sheetProtection sheet="1" objects="1" scenarios="1"/>
  <printOptions/>
  <pageMargins left="0.75" right="0.75" top="1" bottom="0.75" header="0.5" footer="0.5"/>
  <pageSetup horizontalDpi="300" verticalDpi="300" orientation="landscape" scale="75"/>
</worksheet>
</file>

<file path=xl/worksheets/sheet14.xml><?xml version="1.0" encoding="utf-8"?>
<worksheet xmlns="http://schemas.openxmlformats.org/spreadsheetml/2006/main" xmlns:r="http://schemas.openxmlformats.org/officeDocument/2006/relationships">
  <dimension ref="A1:R87"/>
  <sheetViews>
    <sheetView showGridLines="0" zoomScalePageLayoutView="0" workbookViewId="0" topLeftCell="A1">
      <selection activeCell="F6" sqref="F6:P6"/>
    </sheetView>
  </sheetViews>
  <sheetFormatPr defaultColWidth="9.00390625" defaultRowHeight="12" outlineLevelRow="1"/>
  <cols>
    <col min="1" max="3" width="3.00390625" style="6" customWidth="1"/>
    <col min="4" max="4" width="22.8515625" style="28" customWidth="1"/>
    <col min="5" max="16" width="10.8515625" style="28" customWidth="1"/>
    <col min="17" max="17" width="15.8515625" style="28" customWidth="1"/>
    <col min="18" max="16384" width="9.00390625" style="28" customWidth="1"/>
  </cols>
  <sheetData>
    <row r="1" ht="15">
      <c r="A1" s="5">
        <f>'1. Required Start-Up Funds'!A1</f>
        <v>0</v>
      </c>
    </row>
    <row r="2" ht="15">
      <c r="A2" s="5" t="s">
        <v>175</v>
      </c>
    </row>
    <row r="3" spans="1:3" ht="12.75" customHeight="1">
      <c r="A3" s="1"/>
      <c r="B3" s="1"/>
      <c r="C3" s="1"/>
    </row>
    <row r="4" spans="1:3" ht="12.75" customHeight="1">
      <c r="A4" s="1"/>
      <c r="B4" s="1"/>
      <c r="C4" s="1"/>
    </row>
    <row r="5" spans="1:3" ht="12.75" customHeight="1">
      <c r="A5" s="1"/>
      <c r="B5" s="1"/>
      <c r="C5" s="1"/>
    </row>
    <row r="6" spans="1:17" ht="12.75" customHeight="1" thickBot="1">
      <c r="A6" s="1"/>
      <c r="B6" s="1"/>
      <c r="C6" s="1"/>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3" ht="12.75" customHeight="1" thickTop="1">
      <c r="A7" s="1"/>
      <c r="B7" s="1"/>
      <c r="C7" s="1"/>
    </row>
    <row r="8" spans="1:3" ht="12.75" customHeight="1" outlineLevel="1">
      <c r="A8" s="1" t="s">
        <v>99</v>
      </c>
      <c r="B8" s="1"/>
      <c r="C8" s="1"/>
    </row>
    <row r="9" spans="1:17" ht="12.75" customHeight="1" outlineLevel="1">
      <c r="A9" s="1"/>
      <c r="B9" s="1" t="str">
        <f>'4. Projected Sales Forecast'!A8</f>
        <v>Product/Service A</v>
      </c>
      <c r="C9" s="1"/>
      <c r="E9" s="35">
        <f>'4. Projected Sales Forecast'!$E$9*'4. Projected Sales Forecast'!H15</f>
        <v>0</v>
      </c>
      <c r="F9" s="35">
        <f>'4. Projected Sales Forecast'!$E$9*'4. Projected Sales Forecast'!I15</f>
        <v>0</v>
      </c>
      <c r="G9" s="35">
        <f>'4. Projected Sales Forecast'!$E$9*'4. Projected Sales Forecast'!J15</f>
        <v>0</v>
      </c>
      <c r="H9" s="35">
        <f>'4. Projected Sales Forecast'!$E$9*'4. Projected Sales Forecast'!K15</f>
        <v>0</v>
      </c>
      <c r="I9" s="35">
        <f>'4. Projected Sales Forecast'!$E$9*'4. Projected Sales Forecast'!L15</f>
        <v>0</v>
      </c>
      <c r="J9" s="35">
        <f>'4. Projected Sales Forecast'!$E$9*'4. Projected Sales Forecast'!M15</f>
        <v>0</v>
      </c>
      <c r="K9" s="35">
        <f>'4. Projected Sales Forecast'!$E$9*'4. Projected Sales Forecast'!N15</f>
        <v>0</v>
      </c>
      <c r="L9" s="35">
        <f>'4. Projected Sales Forecast'!$E$9*'4. Projected Sales Forecast'!O15</f>
        <v>0</v>
      </c>
      <c r="M9" s="35">
        <f>'4. Projected Sales Forecast'!$E$9*'4. Projected Sales Forecast'!P15</f>
        <v>0</v>
      </c>
      <c r="N9" s="35">
        <f>'4. Projected Sales Forecast'!$E$9*'4. Projected Sales Forecast'!Q15</f>
        <v>0</v>
      </c>
      <c r="O9" s="35">
        <f>'4. Projected Sales Forecast'!$E$9*'4. Projected Sales Forecast'!R15</f>
        <v>0</v>
      </c>
      <c r="P9" s="35">
        <f>'4. Projected Sales Forecast'!$E$9*'4. Projected Sales Forecast'!S15</f>
        <v>0</v>
      </c>
      <c r="Q9" s="78">
        <f>SUM(E9:P9)</f>
        <v>0</v>
      </c>
    </row>
    <row r="10" spans="1:17" ht="12.75" customHeight="1" outlineLevel="1">
      <c r="A10" s="1"/>
      <c r="B10" s="1" t="str">
        <f>'4. Projected Sales Forecast'!A30</f>
        <v>Product/Service B</v>
      </c>
      <c r="C10" s="1"/>
      <c r="E10" s="35">
        <f>'4. Projected Sales Forecast'!$E$31*'4. Projected Sales Forecast'!H37</f>
        <v>0</v>
      </c>
      <c r="F10" s="35">
        <f>'4. Projected Sales Forecast'!$E$31*'4. Projected Sales Forecast'!I37</f>
        <v>0</v>
      </c>
      <c r="G10" s="35">
        <f>'4. Projected Sales Forecast'!$E$31*'4. Projected Sales Forecast'!J37</f>
        <v>0</v>
      </c>
      <c r="H10" s="35">
        <f>'4. Projected Sales Forecast'!$E$31*'4. Projected Sales Forecast'!K37</f>
        <v>0</v>
      </c>
      <c r="I10" s="35">
        <f>'4. Projected Sales Forecast'!$E$31*'4. Projected Sales Forecast'!L37</f>
        <v>0</v>
      </c>
      <c r="J10" s="35">
        <f>'4. Projected Sales Forecast'!$E$31*'4. Projected Sales Forecast'!M37</f>
        <v>0</v>
      </c>
      <c r="K10" s="35">
        <f>'4. Projected Sales Forecast'!$E$31*'4. Projected Sales Forecast'!N37</f>
        <v>0</v>
      </c>
      <c r="L10" s="35">
        <f>'4. Projected Sales Forecast'!$E$31*'4. Projected Sales Forecast'!O37</f>
        <v>0</v>
      </c>
      <c r="M10" s="35">
        <f>'4. Projected Sales Forecast'!$E$31*'4. Projected Sales Forecast'!P37</f>
        <v>0</v>
      </c>
      <c r="N10" s="35">
        <f>'4. Projected Sales Forecast'!$E$31*'4. Projected Sales Forecast'!Q37</f>
        <v>0</v>
      </c>
      <c r="O10" s="35">
        <f>'4. Projected Sales Forecast'!$E$31*'4. Projected Sales Forecast'!R37</f>
        <v>0</v>
      </c>
      <c r="P10" s="35">
        <f>'4. Projected Sales Forecast'!$E$31*'4. Projected Sales Forecast'!S37</f>
        <v>0</v>
      </c>
      <c r="Q10" s="78">
        <f aca="true" t="shared" si="0" ref="Q10:Q15">SUM(E10:P10)</f>
        <v>0</v>
      </c>
    </row>
    <row r="11" spans="1:17" ht="12.75" customHeight="1" outlineLevel="1">
      <c r="A11" s="1"/>
      <c r="B11" s="1" t="str">
        <f>'5. Projected Sales Forecast (2)'!A8</f>
        <v>Product/Service C</v>
      </c>
      <c r="C11" s="1"/>
      <c r="E11" s="35">
        <f>IF('5. Projected Sales Forecast (2)'!$E$9&gt;0,'5. Projected Sales Forecast (2)'!$E$9*'5. Projected Sales Forecast (2)'!H15,"")</f>
      </c>
      <c r="F11" s="35">
        <f>IF('5. Projected Sales Forecast (2)'!$E$9&gt;0,'5. Projected Sales Forecast (2)'!$E$9*'5. Projected Sales Forecast (2)'!I15,"")</f>
      </c>
      <c r="G11" s="35">
        <f>IF('5. Projected Sales Forecast (2)'!$E$9&gt;0,'5. Projected Sales Forecast (2)'!$E$9*'5. Projected Sales Forecast (2)'!J15,"")</f>
      </c>
      <c r="H11" s="35">
        <f>IF('5. Projected Sales Forecast (2)'!$E$9&gt;0,'5. Projected Sales Forecast (2)'!$E$9*'5. Projected Sales Forecast (2)'!K15,"")</f>
      </c>
      <c r="I11" s="35">
        <f>IF('5. Projected Sales Forecast (2)'!$E$9&gt;0,'5. Projected Sales Forecast (2)'!$E$9*'5. Projected Sales Forecast (2)'!L15,"")</f>
      </c>
      <c r="J11" s="35">
        <f>IF('5. Projected Sales Forecast (2)'!$E$9&gt;0,'5. Projected Sales Forecast (2)'!$E$9*'5. Projected Sales Forecast (2)'!M15,"")</f>
      </c>
      <c r="K11" s="35">
        <f>IF('5. Projected Sales Forecast (2)'!$E$9&gt;0,'5. Projected Sales Forecast (2)'!$E$9*'5. Projected Sales Forecast (2)'!N15,"")</f>
      </c>
      <c r="L11" s="35">
        <f>IF('5. Projected Sales Forecast (2)'!$E$9&gt;0,'5. Projected Sales Forecast (2)'!$E$9*'5. Projected Sales Forecast (2)'!O15,"")</f>
      </c>
      <c r="M11" s="35">
        <f>IF('5. Projected Sales Forecast (2)'!$E$9&gt;0,'5. Projected Sales Forecast (2)'!$E$9*'5. Projected Sales Forecast (2)'!P15,"")</f>
      </c>
      <c r="N11" s="35">
        <f>IF('5. Projected Sales Forecast (2)'!$E$9&gt;0,'5. Projected Sales Forecast (2)'!$E$9*'5. Projected Sales Forecast (2)'!Q15,"")</f>
      </c>
      <c r="O11" s="35">
        <f>IF('5. Projected Sales Forecast (2)'!$E$9&gt;0,'5. Projected Sales Forecast (2)'!$E$9*'5. Projected Sales Forecast (2)'!R15,"")</f>
      </c>
      <c r="P11" s="35">
        <f>IF('5. Projected Sales Forecast (2)'!$E$9&gt;0,'5. Projected Sales Forecast (2)'!$E$9*'5. Projected Sales Forecast (2)'!S15,"")</f>
      </c>
      <c r="Q11" s="78">
        <f t="shared" si="0"/>
        <v>0</v>
      </c>
    </row>
    <row r="12" spans="1:17" ht="12.75" customHeight="1" outlineLevel="1">
      <c r="A12" s="1"/>
      <c r="B12" s="1" t="str">
        <f>'5. Projected Sales Forecast (2)'!A30</f>
        <v>Product/Service D</v>
      </c>
      <c r="C12" s="1"/>
      <c r="E12" s="209">
        <f>IF('5. Projected Sales Forecast (2)'!$E$31&gt;0,'5. Projected Sales Forecast (2)'!$E$31*'5. Projected Sales Forecast (2)'!H37,"")</f>
      </c>
      <c r="F12" s="209">
        <f>IF('5. Projected Sales Forecast (2)'!$E$31&gt;0,'5. Projected Sales Forecast (2)'!$E$31*'5. Projected Sales Forecast (2)'!I37,"")</f>
      </c>
      <c r="G12" s="209">
        <f>IF('5. Projected Sales Forecast (2)'!$E$31&gt;0,'5. Projected Sales Forecast (2)'!$E$31*'5. Projected Sales Forecast (2)'!J37,"")</f>
      </c>
      <c r="H12" s="209">
        <f>IF('5. Projected Sales Forecast (2)'!$E$31&gt;0,'5. Projected Sales Forecast (2)'!$E$31*'5. Projected Sales Forecast (2)'!K37,"")</f>
      </c>
      <c r="I12" s="209">
        <f>IF('5. Projected Sales Forecast (2)'!$E$31&gt;0,'5. Projected Sales Forecast (2)'!$E$31*'5. Projected Sales Forecast (2)'!L37,"")</f>
      </c>
      <c r="J12" s="209">
        <f>IF('5. Projected Sales Forecast (2)'!$E$31&gt;0,'5. Projected Sales Forecast (2)'!$E$31*'5. Projected Sales Forecast (2)'!M37,"")</f>
      </c>
      <c r="K12" s="209">
        <f>IF('5. Projected Sales Forecast (2)'!$E$31&gt;0,'5. Projected Sales Forecast (2)'!$E$31*'5. Projected Sales Forecast (2)'!N37,"")</f>
      </c>
      <c r="L12" s="209">
        <f>IF('5. Projected Sales Forecast (2)'!$E$31&gt;0,'5. Projected Sales Forecast (2)'!$E$31*'5. Projected Sales Forecast (2)'!O37,"")</f>
      </c>
      <c r="M12" s="209">
        <f>IF('5. Projected Sales Forecast (2)'!$E$31&gt;0,'5. Projected Sales Forecast (2)'!$E$31*'5. Projected Sales Forecast (2)'!P37,"")</f>
      </c>
      <c r="N12" s="209">
        <f>IF('5. Projected Sales Forecast (2)'!$E$31&gt;0,'5. Projected Sales Forecast (2)'!$E$31*'5. Projected Sales Forecast (2)'!Q37,"")</f>
      </c>
      <c r="O12" s="209">
        <f>IF('5. Projected Sales Forecast (2)'!$E$31&gt;0,'5. Projected Sales Forecast (2)'!$E$31*'5. Projected Sales Forecast (2)'!R37,"")</f>
      </c>
      <c r="P12" s="209">
        <f>IF('5. Projected Sales Forecast (2)'!$E$31&gt;0,'5. Projected Sales Forecast (2)'!$E$31*'5. Projected Sales Forecast (2)'!S37,"")</f>
      </c>
      <c r="Q12" s="78">
        <f t="shared" si="0"/>
        <v>0</v>
      </c>
    </row>
    <row r="13" spans="1:17" ht="12.75" customHeight="1" outlineLevel="1">
      <c r="A13" s="1"/>
      <c r="B13" s="1" t="str">
        <f>'6. Projected Sales Forecast (3)'!A8</f>
        <v>Product/Service E</v>
      </c>
      <c r="C13" s="1"/>
      <c r="E13" s="209">
        <f>IF('6. Projected Sales Forecast (3)'!$E$9&gt;0,'6. Projected Sales Forecast (3)'!$E$9*'6. Projected Sales Forecast (3)'!H15,"")</f>
      </c>
      <c r="F13" s="209">
        <f>IF('6. Projected Sales Forecast (3)'!$E$9&gt;0,'6. Projected Sales Forecast (3)'!$E$9*'6. Projected Sales Forecast (3)'!I15,"")</f>
      </c>
      <c r="G13" s="209">
        <f>IF('6. Projected Sales Forecast (3)'!$E$9&gt;0,'6. Projected Sales Forecast (3)'!$E$9*'6. Projected Sales Forecast (3)'!J15,"")</f>
      </c>
      <c r="H13" s="209">
        <f>IF('6. Projected Sales Forecast (3)'!$E$9&gt;0,'6. Projected Sales Forecast (3)'!$E$9*'6. Projected Sales Forecast (3)'!K15,"")</f>
      </c>
      <c r="I13" s="209">
        <f>IF('6. Projected Sales Forecast (3)'!$E$9&gt;0,'6. Projected Sales Forecast (3)'!$E$9*'6. Projected Sales Forecast (3)'!L15,"")</f>
      </c>
      <c r="J13" s="209">
        <f>IF('6. Projected Sales Forecast (3)'!$E$9&gt;0,'6. Projected Sales Forecast (3)'!$E$9*'6. Projected Sales Forecast (3)'!M15,"")</f>
      </c>
      <c r="K13" s="209">
        <f>IF('6. Projected Sales Forecast (3)'!$E$9&gt;0,'6. Projected Sales Forecast (3)'!$E$9*'6. Projected Sales Forecast (3)'!N15,"")</f>
      </c>
      <c r="L13" s="209">
        <f>IF('6. Projected Sales Forecast (3)'!$E$9&gt;0,'6. Projected Sales Forecast (3)'!$E$9*'6. Projected Sales Forecast (3)'!O15,"")</f>
      </c>
      <c r="M13" s="209">
        <f>IF('6. Projected Sales Forecast (3)'!$E$9&gt;0,'6. Projected Sales Forecast (3)'!$E$9*'6. Projected Sales Forecast (3)'!P15,"")</f>
      </c>
      <c r="N13" s="209">
        <f>IF('6. Projected Sales Forecast (3)'!$E$9&gt;0,'6. Projected Sales Forecast (3)'!$E$9*'6. Projected Sales Forecast (3)'!Q15,"")</f>
      </c>
      <c r="O13" s="209">
        <f>IF('6. Projected Sales Forecast (3)'!$E$9&gt;0,'6. Projected Sales Forecast (3)'!$E$9*'6. Projected Sales Forecast (3)'!R15,"")</f>
      </c>
      <c r="P13" s="209">
        <f>IF('6. Projected Sales Forecast (3)'!$E$9&gt;0,'6. Projected Sales Forecast (3)'!$E$9*'6. Projected Sales Forecast (3)'!S15,"")</f>
      </c>
      <c r="Q13" s="78">
        <f t="shared" si="0"/>
        <v>0</v>
      </c>
    </row>
    <row r="14" spans="1:17" ht="12.75" customHeight="1" outlineLevel="1" thickBot="1">
      <c r="A14" s="1"/>
      <c r="B14" s="1" t="str">
        <f>'6. Projected Sales Forecast (3)'!A30</f>
        <v>Product/Serivce F</v>
      </c>
      <c r="C14" s="1"/>
      <c r="E14" s="40">
        <f>IF('6. Projected Sales Forecast (3)'!$E$31&gt;0,'6. Projected Sales Forecast (3)'!$E$31*'6. Projected Sales Forecast (3)'!H37,"")</f>
      </c>
      <c r="F14" s="40">
        <f>IF('6. Projected Sales Forecast (3)'!$E$31&gt;0,'6. Projected Sales Forecast (3)'!$E$31*'6. Projected Sales Forecast (3)'!I37,"")</f>
      </c>
      <c r="G14" s="40">
        <f>IF('6. Projected Sales Forecast (3)'!$E$31&gt;0,'6. Projected Sales Forecast (3)'!$E$31*'6. Projected Sales Forecast (3)'!J37,"")</f>
      </c>
      <c r="H14" s="40">
        <f>IF('6. Projected Sales Forecast (3)'!$E$31&gt;0,'6. Projected Sales Forecast (3)'!$E$31*'6. Projected Sales Forecast (3)'!K37,"")</f>
      </c>
      <c r="I14" s="40">
        <f>IF('6. Projected Sales Forecast (3)'!$E$31&gt;0,'6. Projected Sales Forecast (3)'!$E$31*'6. Projected Sales Forecast (3)'!L37,"")</f>
      </c>
      <c r="J14" s="40">
        <f>IF('6. Projected Sales Forecast (3)'!$E$31&gt;0,'6. Projected Sales Forecast (3)'!$E$31*'6. Projected Sales Forecast (3)'!M37,"")</f>
      </c>
      <c r="K14" s="40">
        <f>IF('6. Projected Sales Forecast (3)'!$E$31&gt;0,'6. Projected Sales Forecast (3)'!$E$31*'6. Projected Sales Forecast (3)'!N37,"")</f>
      </c>
      <c r="L14" s="40">
        <f>IF('6. Projected Sales Forecast (3)'!$E$31&gt;0,'6. Projected Sales Forecast (3)'!$E$31*'6. Projected Sales Forecast (3)'!O37,"")</f>
      </c>
      <c r="M14" s="40">
        <f>IF('6. Projected Sales Forecast (3)'!$E$31&gt;0,'6. Projected Sales Forecast (3)'!$E$31*'6. Projected Sales Forecast (3)'!P37,"")</f>
      </c>
      <c r="N14" s="40">
        <f>IF('6. Projected Sales Forecast (3)'!$E$31&gt;0,'6. Projected Sales Forecast (3)'!$E$31*'6. Projected Sales Forecast (3)'!Q37,"")</f>
      </c>
      <c r="O14" s="40">
        <f>IF('6. Projected Sales Forecast (3)'!$E$31&gt;0,'6. Projected Sales Forecast (3)'!$E$31*'6. Projected Sales Forecast (3)'!R37,"")</f>
      </c>
      <c r="P14" s="40">
        <f>IF('6. Projected Sales Forecast (3)'!$E$31&gt;0,'6. Projected Sales Forecast (3)'!$E$31*'6. Projected Sales Forecast (3)'!S37,"")</f>
      </c>
      <c r="Q14" s="78">
        <f t="shared" si="0"/>
        <v>0</v>
      </c>
    </row>
    <row r="15" spans="1:17" ht="12.75" customHeight="1">
      <c r="A15" s="1" t="s">
        <v>100</v>
      </c>
      <c r="B15" s="1"/>
      <c r="C15" s="1"/>
      <c r="E15" s="78">
        <f>SUM(E9:E14)</f>
        <v>0</v>
      </c>
      <c r="F15" s="78">
        <f aca="true" t="shared" si="1" ref="F15:P15">SUM(F9:F14)</f>
        <v>0</v>
      </c>
      <c r="G15" s="78">
        <f t="shared" si="1"/>
        <v>0</v>
      </c>
      <c r="H15" s="78">
        <f t="shared" si="1"/>
        <v>0</v>
      </c>
      <c r="I15" s="78">
        <f t="shared" si="1"/>
        <v>0</v>
      </c>
      <c r="J15" s="78">
        <f t="shared" si="1"/>
        <v>0</v>
      </c>
      <c r="K15" s="78">
        <f t="shared" si="1"/>
        <v>0</v>
      </c>
      <c r="L15" s="78">
        <f t="shared" si="1"/>
        <v>0</v>
      </c>
      <c r="M15" s="78">
        <f t="shared" si="1"/>
        <v>0</v>
      </c>
      <c r="N15" s="78">
        <f t="shared" si="1"/>
        <v>0</v>
      </c>
      <c r="O15" s="78">
        <f t="shared" si="1"/>
        <v>0</v>
      </c>
      <c r="P15" s="78">
        <f t="shared" si="1"/>
        <v>0</v>
      </c>
      <c r="Q15" s="78">
        <f t="shared" si="0"/>
        <v>0</v>
      </c>
    </row>
    <row r="16" spans="1:3" ht="12.75" customHeight="1">
      <c r="A16" s="1"/>
      <c r="B16" s="1"/>
      <c r="C16" s="1"/>
    </row>
    <row r="17" spans="1:17" ht="12.75" customHeight="1" outlineLevel="1">
      <c r="A17" s="1" t="s">
        <v>101</v>
      </c>
      <c r="B17" s="1"/>
      <c r="C17" s="1"/>
      <c r="E17" s="35"/>
      <c r="F17" s="35"/>
      <c r="G17" s="35"/>
      <c r="H17" s="35"/>
      <c r="I17" s="35"/>
      <c r="J17" s="35"/>
      <c r="K17" s="35"/>
      <c r="L17" s="35"/>
      <c r="M17" s="35"/>
      <c r="N17" s="35"/>
      <c r="O17" s="35"/>
      <c r="P17" s="35"/>
      <c r="Q17" s="35"/>
    </row>
    <row r="18" spans="1:17" ht="12.75" customHeight="1" outlineLevel="1">
      <c r="A18" s="1"/>
      <c r="B18" s="1" t="str">
        <f aca="true" t="shared" si="2" ref="B18:B23">B9</f>
        <v>Product/Service A</v>
      </c>
      <c r="C18" s="1"/>
      <c r="E18" s="35">
        <f>'4. Projected Sales Forecast'!$E$10*'4. Projected Sales Forecast'!H15</f>
        <v>0</v>
      </c>
      <c r="F18" s="35">
        <f>'4. Projected Sales Forecast'!$E$10*'4. Projected Sales Forecast'!I15</f>
        <v>0</v>
      </c>
      <c r="G18" s="35">
        <f>'4. Projected Sales Forecast'!$E$10*'4. Projected Sales Forecast'!J15</f>
        <v>0</v>
      </c>
      <c r="H18" s="35">
        <f>'4. Projected Sales Forecast'!$E$10*'4. Projected Sales Forecast'!K15</f>
        <v>0</v>
      </c>
      <c r="I18" s="35">
        <f>'4. Projected Sales Forecast'!$E$10*'4. Projected Sales Forecast'!L15</f>
        <v>0</v>
      </c>
      <c r="J18" s="35">
        <f>'4. Projected Sales Forecast'!$E$10*'4. Projected Sales Forecast'!M15</f>
        <v>0</v>
      </c>
      <c r="K18" s="35">
        <f>'4. Projected Sales Forecast'!$E$10*'4. Projected Sales Forecast'!N15</f>
        <v>0</v>
      </c>
      <c r="L18" s="35">
        <f>'4. Projected Sales Forecast'!$E$10*'4. Projected Sales Forecast'!O15</f>
        <v>0</v>
      </c>
      <c r="M18" s="35">
        <f>'4. Projected Sales Forecast'!$E$10*'4. Projected Sales Forecast'!P15</f>
        <v>0</v>
      </c>
      <c r="N18" s="35">
        <f>'4. Projected Sales Forecast'!$E$10*'4. Projected Sales Forecast'!Q15</f>
        <v>0</v>
      </c>
      <c r="O18" s="35">
        <f>'4. Projected Sales Forecast'!$E$10*'4. Projected Sales Forecast'!R15</f>
        <v>0</v>
      </c>
      <c r="P18" s="35">
        <f>'4. Projected Sales Forecast'!$E$10*'4. Projected Sales Forecast'!S15</f>
        <v>0</v>
      </c>
      <c r="Q18" s="35">
        <f>SUM(E18:P18)</f>
        <v>0</v>
      </c>
    </row>
    <row r="19" spans="1:17" ht="12.75" customHeight="1" outlineLevel="1">
      <c r="A19" s="1"/>
      <c r="B19" s="1" t="str">
        <f t="shared" si="2"/>
        <v>Product/Service B</v>
      </c>
      <c r="C19" s="1"/>
      <c r="E19" s="78">
        <f>'4. Projected Sales Forecast'!$E$32*'4. Projected Sales Forecast'!H37</f>
        <v>0</v>
      </c>
      <c r="F19" s="78">
        <f>'4. Projected Sales Forecast'!$E$32*'4. Projected Sales Forecast'!I37</f>
        <v>0</v>
      </c>
      <c r="G19" s="78">
        <f>'4. Projected Sales Forecast'!$E$32*'4. Projected Sales Forecast'!J37</f>
        <v>0</v>
      </c>
      <c r="H19" s="78">
        <f>'4. Projected Sales Forecast'!$E$32*'4. Projected Sales Forecast'!K37</f>
        <v>0</v>
      </c>
      <c r="I19" s="78">
        <f>'4. Projected Sales Forecast'!$E$32*'4. Projected Sales Forecast'!L37</f>
        <v>0</v>
      </c>
      <c r="J19" s="78">
        <f>'4. Projected Sales Forecast'!$E$32*'4. Projected Sales Forecast'!M37</f>
        <v>0</v>
      </c>
      <c r="K19" s="78">
        <f>'4. Projected Sales Forecast'!$E$32*'4. Projected Sales Forecast'!N37</f>
        <v>0</v>
      </c>
      <c r="L19" s="78">
        <f>'4. Projected Sales Forecast'!$E$32*'4. Projected Sales Forecast'!O37</f>
        <v>0</v>
      </c>
      <c r="M19" s="78">
        <f>'4. Projected Sales Forecast'!$E$32*'4. Projected Sales Forecast'!P37</f>
        <v>0</v>
      </c>
      <c r="N19" s="78">
        <f>'4. Projected Sales Forecast'!$E$32*'4. Projected Sales Forecast'!Q37</f>
        <v>0</v>
      </c>
      <c r="O19" s="78">
        <f>'4. Projected Sales Forecast'!$E$32*'4. Projected Sales Forecast'!R37</f>
        <v>0</v>
      </c>
      <c r="P19" s="78">
        <f>'4. Projected Sales Forecast'!$E$32*'4. Projected Sales Forecast'!S37</f>
        <v>0</v>
      </c>
      <c r="Q19" s="35">
        <f aca="true" t="shared" si="3" ref="Q19:Q26">SUM(E19:P19)</f>
        <v>0</v>
      </c>
    </row>
    <row r="20" spans="1:17" ht="12.75" customHeight="1" outlineLevel="1">
      <c r="A20" s="1"/>
      <c r="B20" s="1" t="str">
        <f t="shared" si="2"/>
        <v>Product/Service C</v>
      </c>
      <c r="C20" s="1"/>
      <c r="E20" s="78">
        <f>IF('5. Projected Sales Forecast (2)'!$E$10&gt;0,'5. Projected Sales Forecast (2)'!$E$10*'5. Projected Sales Forecast (2)'!H15,"")</f>
      </c>
      <c r="F20" s="78">
        <f>IF('5. Projected Sales Forecast (2)'!$E$10&gt;0,'5. Projected Sales Forecast (2)'!$E$10*'5. Projected Sales Forecast (2)'!I15,"")</f>
      </c>
      <c r="G20" s="78">
        <f>IF('5. Projected Sales Forecast (2)'!$E$10&gt;0,'5. Projected Sales Forecast (2)'!$E$10*'5. Projected Sales Forecast (2)'!J15,"")</f>
      </c>
      <c r="H20" s="78">
        <f>IF('5. Projected Sales Forecast (2)'!$E$10&gt;0,'5. Projected Sales Forecast (2)'!$E$10*'5. Projected Sales Forecast (2)'!K15,"")</f>
      </c>
      <c r="I20" s="78">
        <f>IF('5. Projected Sales Forecast (2)'!$E$10&gt;0,'5. Projected Sales Forecast (2)'!$E$10*'5. Projected Sales Forecast (2)'!L15,"")</f>
      </c>
      <c r="J20" s="78">
        <f>IF('5. Projected Sales Forecast (2)'!$E$10&gt;0,'5. Projected Sales Forecast (2)'!$E$10*'5. Projected Sales Forecast (2)'!M15,"")</f>
      </c>
      <c r="K20" s="78">
        <f>IF('5. Projected Sales Forecast (2)'!$E$10&gt;0,'5. Projected Sales Forecast (2)'!$E$10*'5. Projected Sales Forecast (2)'!N15,"")</f>
      </c>
      <c r="L20" s="78">
        <f>IF('5. Projected Sales Forecast (2)'!$E$10&gt;0,'5. Projected Sales Forecast (2)'!$E$10*'5. Projected Sales Forecast (2)'!O15,"")</f>
      </c>
      <c r="M20" s="78">
        <f>IF('5. Projected Sales Forecast (2)'!$E$10&gt;0,'5. Projected Sales Forecast (2)'!$E$10*'5. Projected Sales Forecast (2)'!P15,"")</f>
      </c>
      <c r="N20" s="78">
        <f>IF('5. Projected Sales Forecast (2)'!$E$10&gt;0,'5. Projected Sales Forecast (2)'!$E$10*'5. Projected Sales Forecast (2)'!Q15,"")</f>
      </c>
      <c r="O20" s="78">
        <f>IF('5. Projected Sales Forecast (2)'!$E$10&gt;0,'5. Projected Sales Forecast (2)'!$E$10*'5. Projected Sales Forecast (2)'!R15,"")</f>
      </c>
      <c r="P20" s="78">
        <f>IF('5. Projected Sales Forecast (2)'!$E$10&gt;0,'5. Projected Sales Forecast (2)'!$E$10*'5. Projected Sales Forecast (2)'!S15,"")</f>
      </c>
      <c r="Q20" s="35">
        <f t="shared" si="3"/>
        <v>0</v>
      </c>
    </row>
    <row r="21" spans="1:17" ht="12.75" customHeight="1" outlineLevel="1">
      <c r="A21" s="1"/>
      <c r="B21" s="1" t="str">
        <f t="shared" si="2"/>
        <v>Product/Service D</v>
      </c>
      <c r="C21" s="1"/>
      <c r="E21" s="209">
        <f>IF('5. Projected Sales Forecast (2)'!$E$32&gt;0,'5. Projected Sales Forecast (2)'!$E$32*'5. Projected Sales Forecast (2)'!H37,"")</f>
      </c>
      <c r="F21" s="209">
        <f>IF('5. Projected Sales Forecast (2)'!$E$32&gt;0,'5. Projected Sales Forecast (2)'!$E$32*'5. Projected Sales Forecast (2)'!I37,"")</f>
      </c>
      <c r="G21" s="209">
        <f>IF('5. Projected Sales Forecast (2)'!$E$32&gt;0,'5. Projected Sales Forecast (2)'!$E$32*'5. Projected Sales Forecast (2)'!J37,"")</f>
      </c>
      <c r="H21" s="209">
        <f>IF('5. Projected Sales Forecast (2)'!$E$32&gt;0,'5. Projected Sales Forecast (2)'!$E$32*'5. Projected Sales Forecast (2)'!K37,"")</f>
      </c>
      <c r="I21" s="209">
        <f>IF('5. Projected Sales Forecast (2)'!$E$32&gt;0,'5. Projected Sales Forecast (2)'!$E$32*'5. Projected Sales Forecast (2)'!L37,"")</f>
      </c>
      <c r="J21" s="209">
        <f>IF('5. Projected Sales Forecast (2)'!$E$32&gt;0,'5. Projected Sales Forecast (2)'!$E$32*'5. Projected Sales Forecast (2)'!M37,"")</f>
      </c>
      <c r="K21" s="209">
        <f>IF('5. Projected Sales Forecast (2)'!$E$32&gt;0,'5. Projected Sales Forecast (2)'!$E$32*'5. Projected Sales Forecast (2)'!N37,"")</f>
      </c>
      <c r="L21" s="209">
        <f>IF('5. Projected Sales Forecast (2)'!$E$32&gt;0,'5. Projected Sales Forecast (2)'!$E$32*'5. Projected Sales Forecast (2)'!O37,"")</f>
      </c>
      <c r="M21" s="209">
        <f>IF('5. Projected Sales Forecast (2)'!$E$32&gt;0,'5. Projected Sales Forecast (2)'!$E$32*'5. Projected Sales Forecast (2)'!P37,"")</f>
      </c>
      <c r="N21" s="209">
        <f>IF('5. Projected Sales Forecast (2)'!$E$32&gt;0,'5. Projected Sales Forecast (2)'!$E$32*'5. Projected Sales Forecast (2)'!Q37,"")</f>
      </c>
      <c r="O21" s="209">
        <f>IF('5. Projected Sales Forecast (2)'!$E$32&gt;0,'5. Projected Sales Forecast (2)'!$E$32*'5. Projected Sales Forecast (2)'!R37,"")</f>
      </c>
      <c r="P21" s="209">
        <f>IF('5. Projected Sales Forecast (2)'!$E$32&gt;0,'5. Projected Sales Forecast (2)'!$E$32*'5. Projected Sales Forecast (2)'!S37,"")</f>
      </c>
      <c r="Q21" s="35">
        <f t="shared" si="3"/>
        <v>0</v>
      </c>
    </row>
    <row r="22" spans="1:17" ht="12.75" customHeight="1" outlineLevel="1">
      <c r="A22" s="1"/>
      <c r="B22" s="1" t="str">
        <f t="shared" si="2"/>
        <v>Product/Service E</v>
      </c>
      <c r="C22" s="1"/>
      <c r="E22" s="209">
        <f>IF('6. Projected Sales Forecast (3)'!$E$10&gt;0,'6. Projected Sales Forecast (3)'!$E$10*'6. Projected Sales Forecast (3)'!H15,"")</f>
      </c>
      <c r="F22" s="209">
        <f>IF('6. Projected Sales Forecast (3)'!$E$10&gt;0,'6. Projected Sales Forecast (3)'!$E$10*'6. Projected Sales Forecast (3)'!I15,"")</f>
      </c>
      <c r="G22" s="209">
        <f>IF('6. Projected Sales Forecast (3)'!$E$10&gt;0,'6. Projected Sales Forecast (3)'!$E$10*'6. Projected Sales Forecast (3)'!J15,"")</f>
      </c>
      <c r="H22" s="209">
        <f>IF('6. Projected Sales Forecast (3)'!$E$10&gt;0,'6. Projected Sales Forecast (3)'!$E$10*'6. Projected Sales Forecast (3)'!K15,"")</f>
      </c>
      <c r="I22" s="209">
        <f>IF('6. Projected Sales Forecast (3)'!$E$10&gt;0,'6. Projected Sales Forecast (3)'!$E$10*'6. Projected Sales Forecast (3)'!L15,"")</f>
      </c>
      <c r="J22" s="209">
        <f>IF('6. Projected Sales Forecast (3)'!$E$10&gt;0,'6. Projected Sales Forecast (3)'!$E$10*'6. Projected Sales Forecast (3)'!M15,"")</f>
      </c>
      <c r="K22" s="209">
        <f>IF('6. Projected Sales Forecast (3)'!$E$10&gt;0,'6. Projected Sales Forecast (3)'!$E$10*'6. Projected Sales Forecast (3)'!N15,"")</f>
      </c>
      <c r="L22" s="209">
        <f>IF('6. Projected Sales Forecast (3)'!$E$10&gt;0,'6. Projected Sales Forecast (3)'!$E$10*'6. Projected Sales Forecast (3)'!O15,"")</f>
      </c>
      <c r="M22" s="209">
        <f>IF('6. Projected Sales Forecast (3)'!$E$10&gt;0,'6. Projected Sales Forecast (3)'!$E$10*'6. Projected Sales Forecast (3)'!P15,"")</f>
      </c>
      <c r="N22" s="209">
        <f>IF('6. Projected Sales Forecast (3)'!$E$10&gt;0,'6. Projected Sales Forecast (3)'!$E$10*'6. Projected Sales Forecast (3)'!Q15,"")</f>
      </c>
      <c r="O22" s="209">
        <f>IF('6. Projected Sales Forecast (3)'!$E$10&gt;0,'6. Projected Sales Forecast (3)'!$E$10*'6. Projected Sales Forecast (3)'!R15,"")</f>
      </c>
      <c r="P22" s="209">
        <f>IF('6. Projected Sales Forecast (3)'!$E$10&gt;0,'6. Projected Sales Forecast (3)'!$E$10*'6. Projected Sales Forecast (3)'!S15,"")</f>
      </c>
      <c r="Q22" s="35">
        <f t="shared" si="3"/>
        <v>0</v>
      </c>
    </row>
    <row r="23" spans="1:17" ht="12.75" customHeight="1" outlineLevel="1" thickBot="1">
      <c r="A23" s="1"/>
      <c r="B23" s="1" t="str">
        <f t="shared" si="2"/>
        <v>Product/Serivce F</v>
      </c>
      <c r="C23" s="1"/>
      <c r="E23" s="40">
        <f>IF('6. Projected Sales Forecast (3)'!$E$32&gt;0,'6. Projected Sales Forecast (3)'!$E$32*'6. Projected Sales Forecast (3)'!H37,"")</f>
      </c>
      <c r="F23" s="40">
        <f>IF('6. Projected Sales Forecast (3)'!$E$32&gt;0,'6. Projected Sales Forecast (3)'!$E$32*'6. Projected Sales Forecast (3)'!I37,"")</f>
      </c>
      <c r="G23" s="40">
        <f>IF('6. Projected Sales Forecast (3)'!$E$32&gt;0,'6. Projected Sales Forecast (3)'!$E$32*'6. Projected Sales Forecast (3)'!J37,"")</f>
      </c>
      <c r="H23" s="40">
        <f>IF('6. Projected Sales Forecast (3)'!$E$32&gt;0,'6. Projected Sales Forecast (3)'!$E$32*'6. Projected Sales Forecast (3)'!K37,"")</f>
      </c>
      <c r="I23" s="40">
        <f>IF('6. Projected Sales Forecast (3)'!$E$32&gt;0,'6. Projected Sales Forecast (3)'!$E$32*'6. Projected Sales Forecast (3)'!L37,"")</f>
      </c>
      <c r="J23" s="40">
        <f>IF('6. Projected Sales Forecast (3)'!$E$32&gt;0,'6. Projected Sales Forecast (3)'!$E$32*'6. Projected Sales Forecast (3)'!M37,"")</f>
      </c>
      <c r="K23" s="40">
        <f>IF('6. Projected Sales Forecast (3)'!$E$32&gt;0,'6. Projected Sales Forecast (3)'!$E$32*'6. Projected Sales Forecast (3)'!N37,"")</f>
      </c>
      <c r="L23" s="40">
        <f>IF('6. Projected Sales Forecast (3)'!$E$32&gt;0,'6. Projected Sales Forecast (3)'!$E$32*'6. Projected Sales Forecast (3)'!O37,"")</f>
      </c>
      <c r="M23" s="40">
        <f>IF('6. Projected Sales Forecast (3)'!$E$32&gt;0,'6. Projected Sales Forecast (3)'!$E$32*'6. Projected Sales Forecast (3)'!P37,"")</f>
      </c>
      <c r="N23" s="40">
        <f>IF('6. Projected Sales Forecast (3)'!$E$32&gt;0,'6. Projected Sales Forecast (3)'!$E$32*'6. Projected Sales Forecast (3)'!Q37,"")</f>
      </c>
      <c r="O23" s="40">
        <f>IF('6. Projected Sales Forecast (3)'!$E$32&gt;0,'6. Projected Sales Forecast (3)'!$E$32*'6. Projected Sales Forecast (3)'!R37,"")</f>
      </c>
      <c r="P23" s="40">
        <f>IF('6. Projected Sales Forecast (3)'!$E$32&gt;0,'6. Projected Sales Forecast (3)'!$E$32*'6. Projected Sales Forecast (3)'!S37,"")</f>
      </c>
      <c r="Q23" s="35">
        <f t="shared" si="3"/>
        <v>0</v>
      </c>
    </row>
    <row r="24" spans="1:17" ht="12.75" customHeight="1">
      <c r="A24" s="1" t="s">
        <v>102</v>
      </c>
      <c r="B24" s="1"/>
      <c r="C24" s="1"/>
      <c r="E24" s="35">
        <f>SUM(E18:E23)</f>
        <v>0</v>
      </c>
      <c r="F24" s="35">
        <f aca="true" t="shared" si="4" ref="F24:P24">SUM(F18:F23)</f>
        <v>0</v>
      </c>
      <c r="G24" s="35">
        <f t="shared" si="4"/>
        <v>0</v>
      </c>
      <c r="H24" s="35">
        <f t="shared" si="4"/>
        <v>0</v>
      </c>
      <c r="I24" s="35">
        <f t="shared" si="4"/>
        <v>0</v>
      </c>
      <c r="J24" s="35">
        <f t="shared" si="4"/>
        <v>0</v>
      </c>
      <c r="K24" s="35">
        <f t="shared" si="4"/>
        <v>0</v>
      </c>
      <c r="L24" s="35">
        <f t="shared" si="4"/>
        <v>0</v>
      </c>
      <c r="M24" s="35">
        <f t="shared" si="4"/>
        <v>0</v>
      </c>
      <c r="N24" s="35">
        <f t="shared" si="4"/>
        <v>0</v>
      </c>
      <c r="O24" s="35">
        <f t="shared" si="4"/>
        <v>0</v>
      </c>
      <c r="P24" s="35">
        <f t="shared" si="4"/>
        <v>0</v>
      </c>
      <c r="Q24" s="35">
        <f t="shared" si="3"/>
        <v>0</v>
      </c>
    </row>
    <row r="25" spans="1:17" ht="12.75" customHeight="1">
      <c r="A25" s="1"/>
      <c r="B25" s="1"/>
      <c r="C25" s="1"/>
      <c r="E25" s="78"/>
      <c r="F25" s="78"/>
      <c r="G25" s="78"/>
      <c r="H25" s="78"/>
      <c r="I25" s="78"/>
      <c r="J25" s="78"/>
      <c r="K25" s="78"/>
      <c r="L25" s="78"/>
      <c r="M25" s="78"/>
      <c r="N25" s="78"/>
      <c r="O25" s="78"/>
      <c r="P25" s="78"/>
      <c r="Q25" s="35">
        <f t="shared" si="3"/>
        <v>0</v>
      </c>
    </row>
    <row r="26" spans="1:17" ht="12.75" customHeight="1" thickBot="1">
      <c r="A26" s="1" t="s">
        <v>80</v>
      </c>
      <c r="B26" s="1"/>
      <c r="C26" s="1"/>
      <c r="E26" s="210">
        <f aca="true" t="shared" si="5" ref="E26:P26">E15-E24</f>
        <v>0</v>
      </c>
      <c r="F26" s="210">
        <f t="shared" si="5"/>
        <v>0</v>
      </c>
      <c r="G26" s="210">
        <f t="shared" si="5"/>
        <v>0</v>
      </c>
      <c r="H26" s="210">
        <f t="shared" si="5"/>
        <v>0</v>
      </c>
      <c r="I26" s="210">
        <f t="shared" si="5"/>
        <v>0</v>
      </c>
      <c r="J26" s="210">
        <f t="shared" si="5"/>
        <v>0</v>
      </c>
      <c r="K26" s="210">
        <f t="shared" si="5"/>
        <v>0</v>
      </c>
      <c r="L26" s="210">
        <f t="shared" si="5"/>
        <v>0</v>
      </c>
      <c r="M26" s="210">
        <f t="shared" si="5"/>
        <v>0</v>
      </c>
      <c r="N26" s="210">
        <f t="shared" si="5"/>
        <v>0</v>
      </c>
      <c r="O26" s="210">
        <f t="shared" si="5"/>
        <v>0</v>
      </c>
      <c r="P26" s="210">
        <f t="shared" si="5"/>
        <v>0</v>
      </c>
      <c r="Q26" s="35">
        <f t="shared" si="3"/>
        <v>0</v>
      </c>
    </row>
    <row r="27" spans="1:17" ht="12.75" customHeight="1">
      <c r="A27" s="1"/>
      <c r="B27" s="1"/>
      <c r="C27" s="1"/>
      <c r="E27" s="258">
        <f>IF(E15=0,0,E24/E15)</f>
        <v>0</v>
      </c>
      <c r="F27" s="258">
        <f aca="true" t="shared" si="6" ref="F27:Q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258">
        <f t="shared" si="6"/>
        <v>0</v>
      </c>
    </row>
    <row r="28" spans="1:17" ht="12.75" customHeight="1" outlineLevel="1">
      <c r="A28" s="1" t="str">
        <f>'2. Salaries and Wages'!A10</f>
        <v>Salaries and Wages</v>
      </c>
      <c r="B28" s="1"/>
      <c r="C28" s="1"/>
      <c r="E28" s="35"/>
      <c r="F28" s="35"/>
      <c r="G28" s="35"/>
      <c r="H28" s="35"/>
      <c r="I28" s="35"/>
      <c r="J28" s="35"/>
      <c r="K28" s="35"/>
      <c r="L28" s="35"/>
      <c r="M28" s="35"/>
      <c r="N28" s="35"/>
      <c r="O28" s="35"/>
      <c r="P28" s="35"/>
      <c r="Q28" s="35"/>
    </row>
    <row r="29" spans="1:17" ht="12.75" customHeight="1" outlineLevel="1">
      <c r="A29" s="1"/>
      <c r="B29" s="1" t="str">
        <f>'2. Salaries and Wages'!B11</f>
        <v>Owner's Compensation</v>
      </c>
      <c r="C29" s="1"/>
      <c r="E29" s="35">
        <f>'2. Salaries and Wages'!W11/12</f>
        <v>0</v>
      </c>
      <c r="F29" s="35">
        <f aca="true" t="shared" si="7" ref="F29:P29">E29</f>
        <v>0</v>
      </c>
      <c r="G29" s="35">
        <f t="shared" si="7"/>
        <v>0</v>
      </c>
      <c r="H29" s="35">
        <f t="shared" si="7"/>
        <v>0</v>
      </c>
      <c r="I29" s="35">
        <f t="shared" si="7"/>
        <v>0</v>
      </c>
      <c r="J29" s="35">
        <f t="shared" si="7"/>
        <v>0</v>
      </c>
      <c r="K29" s="35">
        <f t="shared" si="7"/>
        <v>0</v>
      </c>
      <c r="L29" s="35">
        <f t="shared" si="7"/>
        <v>0</v>
      </c>
      <c r="M29" s="35">
        <f t="shared" si="7"/>
        <v>0</v>
      </c>
      <c r="N29" s="35">
        <f t="shared" si="7"/>
        <v>0</v>
      </c>
      <c r="O29" s="35">
        <f t="shared" si="7"/>
        <v>0</v>
      </c>
      <c r="P29" s="35">
        <f t="shared" si="7"/>
        <v>0</v>
      </c>
      <c r="Q29" s="35">
        <f aca="true" t="shared" si="8" ref="Q29:Q34">SUM(E29:P29)</f>
        <v>0</v>
      </c>
    </row>
    <row r="30" spans="1:17" ht="12.75" customHeight="1" outlineLevel="1">
      <c r="A30" s="1"/>
      <c r="B30" s="1" t="str">
        <f>'2. Salaries and Wages'!B12</f>
        <v>Salaries</v>
      </c>
      <c r="C30" s="1"/>
      <c r="E30" s="35">
        <f>'2. Salaries and Wages'!W12/12</f>
        <v>0</v>
      </c>
      <c r="F30" s="35">
        <f aca="true" t="shared" si="9" ref="F30:P30">E30</f>
        <v>0</v>
      </c>
      <c r="G30" s="35">
        <f t="shared" si="9"/>
        <v>0</v>
      </c>
      <c r="H30" s="35">
        <f t="shared" si="9"/>
        <v>0</v>
      </c>
      <c r="I30" s="35">
        <f t="shared" si="9"/>
        <v>0</v>
      </c>
      <c r="J30" s="35">
        <f t="shared" si="9"/>
        <v>0</v>
      </c>
      <c r="K30" s="35">
        <f t="shared" si="9"/>
        <v>0</v>
      </c>
      <c r="L30" s="35">
        <f t="shared" si="9"/>
        <v>0</v>
      </c>
      <c r="M30" s="35">
        <f t="shared" si="9"/>
        <v>0</v>
      </c>
      <c r="N30" s="35">
        <f t="shared" si="9"/>
        <v>0</v>
      </c>
      <c r="O30" s="35">
        <f t="shared" si="9"/>
        <v>0</v>
      </c>
      <c r="P30" s="35">
        <f t="shared" si="9"/>
        <v>0</v>
      </c>
      <c r="Q30" s="35">
        <f t="shared" si="8"/>
        <v>0</v>
      </c>
    </row>
    <row r="31" spans="1:17" ht="12.75" customHeight="1" outlineLevel="1">
      <c r="A31" s="1"/>
      <c r="B31" s="1" t="str">
        <f>'2. Salaries and Wages'!C14</f>
        <v>Payroll</v>
      </c>
      <c r="C31" s="1"/>
      <c r="E31" s="35">
        <f>'2. Salaries and Wages'!W14/12</f>
        <v>0</v>
      </c>
      <c r="F31" s="35">
        <f aca="true" t="shared" si="10" ref="F31:P31">E31</f>
        <v>0</v>
      </c>
      <c r="G31" s="35">
        <f t="shared" si="10"/>
        <v>0</v>
      </c>
      <c r="H31" s="35">
        <f t="shared" si="10"/>
        <v>0</v>
      </c>
      <c r="I31" s="35">
        <f t="shared" si="10"/>
        <v>0</v>
      </c>
      <c r="J31" s="35">
        <f t="shared" si="10"/>
        <v>0</v>
      </c>
      <c r="K31" s="35">
        <f t="shared" si="10"/>
        <v>0</v>
      </c>
      <c r="L31" s="35">
        <f t="shared" si="10"/>
        <v>0</v>
      </c>
      <c r="M31" s="35">
        <f t="shared" si="10"/>
        <v>0</v>
      </c>
      <c r="N31" s="35">
        <f t="shared" si="10"/>
        <v>0</v>
      </c>
      <c r="O31" s="35">
        <f t="shared" si="10"/>
        <v>0</v>
      </c>
      <c r="P31" s="35">
        <f t="shared" si="10"/>
        <v>0</v>
      </c>
      <c r="Q31" s="35">
        <f t="shared" si="8"/>
        <v>0</v>
      </c>
    </row>
    <row r="32" spans="1:17" ht="12.75" customHeight="1" outlineLevel="1">
      <c r="A32" s="1"/>
      <c r="B32" s="1" t="str">
        <f>'2. Salaries and Wages'!C19</f>
        <v>Part-Time Employees</v>
      </c>
      <c r="C32" s="1"/>
      <c r="E32" s="35">
        <f>'2. Salaries and Wages'!W19/12</f>
        <v>0</v>
      </c>
      <c r="F32" s="35">
        <f aca="true" t="shared" si="11" ref="F32:P32">E32</f>
        <v>0</v>
      </c>
      <c r="G32" s="35">
        <f t="shared" si="11"/>
        <v>0</v>
      </c>
      <c r="H32" s="35">
        <f t="shared" si="11"/>
        <v>0</v>
      </c>
      <c r="I32" s="35">
        <f t="shared" si="11"/>
        <v>0</v>
      </c>
      <c r="J32" s="35">
        <f t="shared" si="11"/>
        <v>0</v>
      </c>
      <c r="K32" s="35">
        <f t="shared" si="11"/>
        <v>0</v>
      </c>
      <c r="L32" s="35">
        <f t="shared" si="11"/>
        <v>0</v>
      </c>
      <c r="M32" s="35">
        <f t="shared" si="11"/>
        <v>0</v>
      </c>
      <c r="N32" s="35">
        <f t="shared" si="11"/>
        <v>0</v>
      </c>
      <c r="O32" s="35">
        <f t="shared" si="11"/>
        <v>0</v>
      </c>
      <c r="P32" s="35">
        <f t="shared" si="11"/>
        <v>0</v>
      </c>
      <c r="Q32" s="35">
        <f t="shared" si="8"/>
        <v>0</v>
      </c>
    </row>
    <row r="33" spans="1:17" ht="12.75" customHeight="1" outlineLevel="1">
      <c r="A33" s="1"/>
      <c r="B33" s="1" t="str">
        <f>'2. Salaries and Wages'!B23</f>
        <v>Independent Contractors</v>
      </c>
      <c r="C33" s="1"/>
      <c r="E33" s="35">
        <f>'2. Salaries and Wages'!W23/12</f>
        <v>0</v>
      </c>
      <c r="F33" s="35">
        <f aca="true" t="shared" si="12" ref="F33:P33">E33</f>
        <v>0</v>
      </c>
      <c r="G33" s="35">
        <f t="shared" si="12"/>
        <v>0</v>
      </c>
      <c r="H33" s="35">
        <f t="shared" si="12"/>
        <v>0</v>
      </c>
      <c r="I33" s="35">
        <f t="shared" si="12"/>
        <v>0</v>
      </c>
      <c r="J33" s="35">
        <f t="shared" si="12"/>
        <v>0</v>
      </c>
      <c r="K33" s="35">
        <f t="shared" si="12"/>
        <v>0</v>
      </c>
      <c r="L33" s="35">
        <f t="shared" si="12"/>
        <v>0</v>
      </c>
      <c r="M33" s="35">
        <f t="shared" si="12"/>
        <v>0</v>
      </c>
      <c r="N33" s="35">
        <f t="shared" si="12"/>
        <v>0</v>
      </c>
      <c r="O33" s="35">
        <f t="shared" si="12"/>
        <v>0</v>
      </c>
      <c r="P33" s="35">
        <f t="shared" si="12"/>
        <v>0</v>
      </c>
      <c r="Q33" s="35">
        <f t="shared" si="8"/>
        <v>0</v>
      </c>
    </row>
    <row r="34" spans="1:17" ht="12.75" customHeight="1" outlineLevel="1" thickBot="1">
      <c r="A34" s="1"/>
      <c r="B34" s="1" t="str">
        <f>'2. Salaries and Wages'!A26</f>
        <v>Payroll Taxes and Benefits</v>
      </c>
      <c r="C34" s="1"/>
      <c r="E34" s="40">
        <f>'2. Salaries and Wages'!W35/12</f>
        <v>0</v>
      </c>
      <c r="F34" s="40">
        <f aca="true" t="shared" si="13" ref="F34:P34">E34</f>
        <v>0</v>
      </c>
      <c r="G34" s="40">
        <f t="shared" si="13"/>
        <v>0</v>
      </c>
      <c r="H34" s="40">
        <f t="shared" si="13"/>
        <v>0</v>
      </c>
      <c r="I34" s="40">
        <f t="shared" si="13"/>
        <v>0</v>
      </c>
      <c r="J34" s="40">
        <f t="shared" si="13"/>
        <v>0</v>
      </c>
      <c r="K34" s="40">
        <f t="shared" si="13"/>
        <v>0</v>
      </c>
      <c r="L34" s="40">
        <f t="shared" si="13"/>
        <v>0</v>
      </c>
      <c r="M34" s="40">
        <f t="shared" si="13"/>
        <v>0</v>
      </c>
      <c r="N34" s="40">
        <f t="shared" si="13"/>
        <v>0</v>
      </c>
      <c r="O34" s="40">
        <f t="shared" si="13"/>
        <v>0</v>
      </c>
      <c r="P34" s="40">
        <f t="shared" si="13"/>
        <v>0</v>
      </c>
      <c r="Q34" s="40">
        <f t="shared" si="8"/>
        <v>0</v>
      </c>
    </row>
    <row r="35" spans="1:17" ht="12.75" customHeight="1">
      <c r="A35" s="1" t="s">
        <v>106</v>
      </c>
      <c r="B35" s="1"/>
      <c r="C35" s="1"/>
      <c r="E35" s="35">
        <f aca="true" t="shared" si="14" ref="E35:Q35">SUM(E29:E34)</f>
        <v>0</v>
      </c>
      <c r="F35" s="35">
        <f t="shared" si="14"/>
        <v>0</v>
      </c>
      <c r="G35" s="35">
        <f t="shared" si="14"/>
        <v>0</v>
      </c>
      <c r="H35" s="35">
        <f t="shared" si="14"/>
        <v>0</v>
      </c>
      <c r="I35" s="35">
        <f t="shared" si="14"/>
        <v>0</v>
      </c>
      <c r="J35" s="35">
        <f t="shared" si="14"/>
        <v>0</v>
      </c>
      <c r="K35" s="35">
        <f t="shared" si="14"/>
        <v>0</v>
      </c>
      <c r="L35" s="35">
        <f t="shared" si="14"/>
        <v>0</v>
      </c>
      <c r="M35" s="35">
        <f t="shared" si="14"/>
        <v>0</v>
      </c>
      <c r="N35" s="35">
        <f t="shared" si="14"/>
        <v>0</v>
      </c>
      <c r="O35" s="35">
        <f t="shared" si="14"/>
        <v>0</v>
      </c>
      <c r="P35" s="35">
        <f t="shared" si="14"/>
        <v>0</v>
      </c>
      <c r="Q35" s="35">
        <f t="shared" si="14"/>
        <v>0</v>
      </c>
    </row>
    <row r="36" spans="1:17" ht="12.75" customHeight="1">
      <c r="A36" s="1"/>
      <c r="B36" s="1"/>
      <c r="C36" s="1"/>
      <c r="E36" s="35"/>
      <c r="F36" s="35"/>
      <c r="G36" s="35"/>
      <c r="H36" s="35"/>
      <c r="I36" s="35"/>
      <c r="J36" s="35"/>
      <c r="K36" s="35"/>
      <c r="L36" s="35"/>
      <c r="M36" s="35"/>
      <c r="N36" s="35"/>
      <c r="O36" s="35"/>
      <c r="P36" s="35"/>
      <c r="Q36" s="35"/>
    </row>
    <row r="37" spans="1:17" ht="12.75" customHeight="1" outlineLevel="1">
      <c r="A37" s="1" t="s">
        <v>104</v>
      </c>
      <c r="B37" s="1"/>
      <c r="C37" s="1"/>
      <c r="E37" s="35"/>
      <c r="F37" s="35"/>
      <c r="G37" s="35"/>
      <c r="H37" s="35"/>
      <c r="I37" s="35"/>
      <c r="J37" s="35"/>
      <c r="K37" s="35"/>
      <c r="L37" s="35"/>
      <c r="M37" s="35"/>
      <c r="N37" s="35"/>
      <c r="O37" s="35"/>
      <c r="P37" s="35"/>
      <c r="Q37" s="35"/>
    </row>
    <row r="38" spans="1:17" ht="12.75" customHeight="1" outlineLevel="1">
      <c r="A38" s="1"/>
      <c r="B38" s="1" t="str">
        <f>'3. Fixed Operating Expenses'!B11</f>
        <v>Advertising</v>
      </c>
      <c r="C38" s="1"/>
      <c r="E38" s="35">
        <f>'3. Fixed Operating Expenses'!J11/12</f>
        <v>0</v>
      </c>
      <c r="F38" s="209">
        <f aca="true" t="shared" si="15" ref="F38:P38">E38</f>
        <v>0</v>
      </c>
      <c r="G38" s="209">
        <f t="shared" si="15"/>
        <v>0</v>
      </c>
      <c r="H38" s="209">
        <f t="shared" si="15"/>
        <v>0</v>
      </c>
      <c r="I38" s="209">
        <f t="shared" si="15"/>
        <v>0</v>
      </c>
      <c r="J38" s="209">
        <f t="shared" si="15"/>
        <v>0</v>
      </c>
      <c r="K38" s="209">
        <f t="shared" si="15"/>
        <v>0</v>
      </c>
      <c r="L38" s="209">
        <f t="shared" si="15"/>
        <v>0</v>
      </c>
      <c r="M38" s="209">
        <f t="shared" si="15"/>
        <v>0</v>
      </c>
      <c r="N38" s="209">
        <f t="shared" si="15"/>
        <v>0</v>
      </c>
      <c r="O38" s="209">
        <f t="shared" si="15"/>
        <v>0</v>
      </c>
      <c r="P38" s="209">
        <f t="shared" si="15"/>
        <v>0</v>
      </c>
      <c r="Q38" s="35">
        <f aca="true" t="shared" si="16" ref="Q38:Q57">SUM(E38:P38)</f>
        <v>0</v>
      </c>
    </row>
    <row r="39" spans="1:17" ht="12.75" customHeight="1" outlineLevel="1">
      <c r="A39" s="1"/>
      <c r="B39" s="1" t="str">
        <f>'3. Fixed Operating Expenses'!B12</f>
        <v>Car and Truck Expenses</v>
      </c>
      <c r="C39" s="1"/>
      <c r="E39" s="35">
        <f>'3. Fixed Operating Expenses'!J12/12</f>
        <v>0</v>
      </c>
      <c r="F39" s="209">
        <f aca="true" t="shared" si="17" ref="F39:P39">E39</f>
        <v>0</v>
      </c>
      <c r="G39" s="209">
        <f t="shared" si="17"/>
        <v>0</v>
      </c>
      <c r="H39" s="209">
        <f t="shared" si="17"/>
        <v>0</v>
      </c>
      <c r="I39" s="209">
        <f t="shared" si="17"/>
        <v>0</v>
      </c>
      <c r="J39" s="209">
        <f t="shared" si="17"/>
        <v>0</v>
      </c>
      <c r="K39" s="209">
        <f t="shared" si="17"/>
        <v>0</v>
      </c>
      <c r="L39" s="209">
        <f t="shared" si="17"/>
        <v>0</v>
      </c>
      <c r="M39" s="209">
        <f t="shared" si="17"/>
        <v>0</v>
      </c>
      <c r="N39" s="209">
        <f t="shared" si="17"/>
        <v>0</v>
      </c>
      <c r="O39" s="209">
        <f t="shared" si="17"/>
        <v>0</v>
      </c>
      <c r="P39" s="209">
        <f t="shared" si="17"/>
        <v>0</v>
      </c>
      <c r="Q39" s="35">
        <f t="shared" si="16"/>
        <v>0</v>
      </c>
    </row>
    <row r="40" spans="1:17" ht="12.75" customHeight="1" outlineLevel="1">
      <c r="A40" s="1"/>
      <c r="B40" s="1" t="str">
        <f>'3. Fixed Operating Expenses'!B13</f>
        <v>Commissions and Fees</v>
      </c>
      <c r="C40" s="1"/>
      <c r="E40" s="35">
        <f>'3. Fixed Operating Expenses'!J13/12</f>
        <v>0</v>
      </c>
      <c r="F40" s="209">
        <f aca="true" t="shared" si="18" ref="F40:P40">E40</f>
        <v>0</v>
      </c>
      <c r="G40" s="209">
        <f t="shared" si="18"/>
        <v>0</v>
      </c>
      <c r="H40" s="209">
        <f t="shared" si="18"/>
        <v>0</v>
      </c>
      <c r="I40" s="209">
        <f t="shared" si="18"/>
        <v>0</v>
      </c>
      <c r="J40" s="209">
        <f t="shared" si="18"/>
        <v>0</v>
      </c>
      <c r="K40" s="209">
        <f t="shared" si="18"/>
        <v>0</v>
      </c>
      <c r="L40" s="209">
        <f t="shared" si="18"/>
        <v>0</v>
      </c>
      <c r="M40" s="209">
        <f t="shared" si="18"/>
        <v>0</v>
      </c>
      <c r="N40" s="209">
        <f t="shared" si="18"/>
        <v>0</v>
      </c>
      <c r="O40" s="209">
        <f t="shared" si="18"/>
        <v>0</v>
      </c>
      <c r="P40" s="209">
        <f t="shared" si="18"/>
        <v>0</v>
      </c>
      <c r="Q40" s="35">
        <f t="shared" si="16"/>
        <v>0</v>
      </c>
    </row>
    <row r="41" spans="1:17" ht="12.75" customHeight="1" outlineLevel="1">
      <c r="A41" s="1"/>
      <c r="B41" s="1" t="str">
        <f>'3. Fixed Operating Expenses'!B14</f>
        <v>Contract Labor</v>
      </c>
      <c r="C41" s="1"/>
      <c r="E41" s="35">
        <f>'3. Fixed Operating Expenses'!J14/12</f>
        <v>0</v>
      </c>
      <c r="F41" s="209">
        <f aca="true" t="shared" si="19" ref="F41:P41">E41</f>
        <v>0</v>
      </c>
      <c r="G41" s="209">
        <f t="shared" si="19"/>
        <v>0</v>
      </c>
      <c r="H41" s="209">
        <f t="shared" si="19"/>
        <v>0</v>
      </c>
      <c r="I41" s="209">
        <f t="shared" si="19"/>
        <v>0</v>
      </c>
      <c r="J41" s="209">
        <f t="shared" si="19"/>
        <v>0</v>
      </c>
      <c r="K41" s="209">
        <f t="shared" si="19"/>
        <v>0</v>
      </c>
      <c r="L41" s="209">
        <f t="shared" si="19"/>
        <v>0</v>
      </c>
      <c r="M41" s="209">
        <f t="shared" si="19"/>
        <v>0</v>
      </c>
      <c r="N41" s="209">
        <f t="shared" si="19"/>
        <v>0</v>
      </c>
      <c r="O41" s="209">
        <f t="shared" si="19"/>
        <v>0</v>
      </c>
      <c r="P41" s="209">
        <f t="shared" si="19"/>
        <v>0</v>
      </c>
      <c r="Q41" s="35">
        <f t="shared" si="16"/>
        <v>0</v>
      </c>
    </row>
    <row r="42" spans="1:17" ht="12.75" customHeight="1" outlineLevel="1">
      <c r="A42" s="1"/>
      <c r="B42" s="1" t="str">
        <f>'3. Fixed Operating Expenses'!B15</f>
        <v>Credit Card and Bank Charges</v>
      </c>
      <c r="C42" s="1"/>
      <c r="E42" s="35">
        <f>'3. Fixed Operating Expenses'!J15/12</f>
        <v>0</v>
      </c>
      <c r="F42" s="209">
        <f aca="true" t="shared" si="20" ref="F42:P42">E42</f>
        <v>0</v>
      </c>
      <c r="G42" s="209">
        <f t="shared" si="20"/>
        <v>0</v>
      </c>
      <c r="H42" s="209">
        <f t="shared" si="20"/>
        <v>0</v>
      </c>
      <c r="I42" s="209">
        <f t="shared" si="20"/>
        <v>0</v>
      </c>
      <c r="J42" s="209">
        <f t="shared" si="20"/>
        <v>0</v>
      </c>
      <c r="K42" s="209">
        <f t="shared" si="20"/>
        <v>0</v>
      </c>
      <c r="L42" s="209">
        <f t="shared" si="20"/>
        <v>0</v>
      </c>
      <c r="M42" s="209">
        <f t="shared" si="20"/>
        <v>0</v>
      </c>
      <c r="N42" s="209">
        <f t="shared" si="20"/>
        <v>0</v>
      </c>
      <c r="O42" s="209">
        <f t="shared" si="20"/>
        <v>0</v>
      </c>
      <c r="P42" s="209">
        <f t="shared" si="20"/>
        <v>0</v>
      </c>
      <c r="Q42" s="35">
        <f t="shared" si="16"/>
        <v>0</v>
      </c>
    </row>
    <row r="43" spans="1:17" ht="12.75" customHeight="1" outlineLevel="1">
      <c r="A43" s="1"/>
      <c r="B43" s="1" t="str">
        <f>'3. Fixed Operating Expenses'!B16</f>
        <v>Customer Discounts and Refunds</v>
      </c>
      <c r="C43" s="1"/>
      <c r="E43" s="35">
        <f>'3. Fixed Operating Expenses'!J16/12</f>
        <v>0</v>
      </c>
      <c r="F43" s="209">
        <f aca="true" t="shared" si="21" ref="F43:P43">E43</f>
        <v>0</v>
      </c>
      <c r="G43" s="209">
        <f t="shared" si="21"/>
        <v>0</v>
      </c>
      <c r="H43" s="209">
        <f t="shared" si="21"/>
        <v>0</v>
      </c>
      <c r="I43" s="209">
        <f t="shared" si="21"/>
        <v>0</v>
      </c>
      <c r="J43" s="209">
        <f t="shared" si="21"/>
        <v>0</v>
      </c>
      <c r="K43" s="209">
        <f t="shared" si="21"/>
        <v>0</v>
      </c>
      <c r="L43" s="209">
        <f t="shared" si="21"/>
        <v>0</v>
      </c>
      <c r="M43" s="209">
        <f t="shared" si="21"/>
        <v>0</v>
      </c>
      <c r="N43" s="209">
        <f t="shared" si="21"/>
        <v>0</v>
      </c>
      <c r="O43" s="209">
        <f t="shared" si="21"/>
        <v>0</v>
      </c>
      <c r="P43" s="209">
        <f t="shared" si="21"/>
        <v>0</v>
      </c>
      <c r="Q43" s="35">
        <f t="shared" si="16"/>
        <v>0</v>
      </c>
    </row>
    <row r="44" spans="1:17" ht="12.75" customHeight="1" outlineLevel="1">
      <c r="A44" s="1"/>
      <c r="B44" s="1" t="str">
        <f>'3. Fixed Operating Expenses'!B17</f>
        <v>Dues and Subscriptions</v>
      </c>
      <c r="C44" s="1"/>
      <c r="E44" s="35">
        <f>'3. Fixed Operating Expenses'!J17/12</f>
        <v>0</v>
      </c>
      <c r="F44" s="209">
        <f aca="true" t="shared" si="22" ref="F44:P44">E44</f>
        <v>0</v>
      </c>
      <c r="G44" s="209">
        <f t="shared" si="22"/>
        <v>0</v>
      </c>
      <c r="H44" s="209">
        <f t="shared" si="22"/>
        <v>0</v>
      </c>
      <c r="I44" s="209">
        <f t="shared" si="22"/>
        <v>0</v>
      </c>
      <c r="J44" s="209">
        <f t="shared" si="22"/>
        <v>0</v>
      </c>
      <c r="K44" s="209">
        <f t="shared" si="22"/>
        <v>0</v>
      </c>
      <c r="L44" s="209">
        <f t="shared" si="22"/>
        <v>0</v>
      </c>
      <c r="M44" s="209">
        <f t="shared" si="22"/>
        <v>0</v>
      </c>
      <c r="N44" s="209">
        <f t="shared" si="22"/>
        <v>0</v>
      </c>
      <c r="O44" s="209">
        <f t="shared" si="22"/>
        <v>0</v>
      </c>
      <c r="P44" s="209">
        <f t="shared" si="22"/>
        <v>0</v>
      </c>
      <c r="Q44" s="35">
        <f t="shared" si="16"/>
        <v>0</v>
      </c>
    </row>
    <row r="45" spans="1:17" ht="12.75" customHeight="1" outlineLevel="1">
      <c r="A45" s="1"/>
      <c r="B45" s="1" t="str">
        <f>'3. Fixed Operating Expenses'!B18</f>
        <v>Entertainment</v>
      </c>
      <c r="C45" s="1"/>
      <c r="E45" s="35">
        <f>'3. Fixed Operating Expenses'!J18/12</f>
        <v>0</v>
      </c>
      <c r="F45" s="209">
        <f aca="true" t="shared" si="23" ref="F45:P45">E45</f>
        <v>0</v>
      </c>
      <c r="G45" s="209">
        <f t="shared" si="23"/>
        <v>0</v>
      </c>
      <c r="H45" s="209">
        <f t="shared" si="23"/>
        <v>0</v>
      </c>
      <c r="I45" s="209">
        <f t="shared" si="23"/>
        <v>0</v>
      </c>
      <c r="J45" s="209">
        <f t="shared" si="23"/>
        <v>0</v>
      </c>
      <c r="K45" s="209">
        <f t="shared" si="23"/>
        <v>0</v>
      </c>
      <c r="L45" s="209">
        <f t="shared" si="23"/>
        <v>0</v>
      </c>
      <c r="M45" s="209">
        <f t="shared" si="23"/>
        <v>0</v>
      </c>
      <c r="N45" s="209">
        <f t="shared" si="23"/>
        <v>0</v>
      </c>
      <c r="O45" s="209">
        <f t="shared" si="23"/>
        <v>0</v>
      </c>
      <c r="P45" s="209">
        <f t="shared" si="23"/>
        <v>0</v>
      </c>
      <c r="Q45" s="35">
        <f t="shared" si="16"/>
        <v>0</v>
      </c>
    </row>
    <row r="46" spans="1:17" ht="12.75" customHeight="1" outlineLevel="1">
      <c r="A46" s="1"/>
      <c r="B46" s="1" t="str">
        <f>'3. Fixed Operating Expenses'!B19</f>
        <v>Insurance (Liability and Property)</v>
      </c>
      <c r="C46" s="1"/>
      <c r="E46" s="35">
        <f>'3. Fixed Operating Expenses'!J19/12</f>
        <v>0</v>
      </c>
      <c r="F46" s="209">
        <f aca="true" t="shared" si="24" ref="F46:P46">E46</f>
        <v>0</v>
      </c>
      <c r="G46" s="209">
        <f t="shared" si="24"/>
        <v>0</v>
      </c>
      <c r="H46" s="209">
        <f t="shared" si="24"/>
        <v>0</v>
      </c>
      <c r="I46" s="209">
        <f t="shared" si="24"/>
        <v>0</v>
      </c>
      <c r="J46" s="209">
        <f t="shared" si="24"/>
        <v>0</v>
      </c>
      <c r="K46" s="209">
        <f t="shared" si="24"/>
        <v>0</v>
      </c>
      <c r="L46" s="209">
        <f t="shared" si="24"/>
        <v>0</v>
      </c>
      <c r="M46" s="209">
        <f t="shared" si="24"/>
        <v>0</v>
      </c>
      <c r="N46" s="209">
        <f t="shared" si="24"/>
        <v>0</v>
      </c>
      <c r="O46" s="209">
        <f t="shared" si="24"/>
        <v>0</v>
      </c>
      <c r="P46" s="209">
        <f t="shared" si="24"/>
        <v>0</v>
      </c>
      <c r="Q46" s="35">
        <f t="shared" si="16"/>
        <v>0</v>
      </c>
    </row>
    <row r="47" spans="1:17" ht="12.75" customHeight="1" outlineLevel="1">
      <c r="A47" s="1"/>
      <c r="B47" s="1" t="str">
        <f>'3. Fixed Operating Expenses'!B20</f>
        <v>Internet</v>
      </c>
      <c r="C47" s="1"/>
      <c r="E47" s="35">
        <f>'3. Fixed Operating Expenses'!J20/12</f>
        <v>0</v>
      </c>
      <c r="F47" s="209">
        <f aca="true" t="shared" si="25" ref="F47:P47">E47</f>
        <v>0</v>
      </c>
      <c r="G47" s="209">
        <f t="shared" si="25"/>
        <v>0</v>
      </c>
      <c r="H47" s="209">
        <f t="shared" si="25"/>
        <v>0</v>
      </c>
      <c r="I47" s="209">
        <f t="shared" si="25"/>
        <v>0</v>
      </c>
      <c r="J47" s="209">
        <f t="shared" si="25"/>
        <v>0</v>
      </c>
      <c r="K47" s="209">
        <f t="shared" si="25"/>
        <v>0</v>
      </c>
      <c r="L47" s="209">
        <f t="shared" si="25"/>
        <v>0</v>
      </c>
      <c r="M47" s="209">
        <f t="shared" si="25"/>
        <v>0</v>
      </c>
      <c r="N47" s="209">
        <f t="shared" si="25"/>
        <v>0</v>
      </c>
      <c r="O47" s="209">
        <f t="shared" si="25"/>
        <v>0</v>
      </c>
      <c r="P47" s="209">
        <f t="shared" si="25"/>
        <v>0</v>
      </c>
      <c r="Q47" s="35">
        <f t="shared" si="16"/>
        <v>0</v>
      </c>
    </row>
    <row r="48" spans="1:17" ht="12.75" customHeight="1" outlineLevel="1">
      <c r="A48" s="1"/>
      <c r="B48" s="1" t="str">
        <f>'3. Fixed Operating Expenses'!B21</f>
        <v>Legal and Professional Fees</v>
      </c>
      <c r="C48" s="1"/>
      <c r="E48" s="35">
        <f>'3. Fixed Operating Expenses'!J21/12</f>
        <v>0</v>
      </c>
      <c r="F48" s="209">
        <f aca="true" t="shared" si="26" ref="F48:P48">E48</f>
        <v>0</v>
      </c>
      <c r="G48" s="209">
        <f t="shared" si="26"/>
        <v>0</v>
      </c>
      <c r="H48" s="209">
        <f t="shared" si="26"/>
        <v>0</v>
      </c>
      <c r="I48" s="209">
        <f t="shared" si="26"/>
        <v>0</v>
      </c>
      <c r="J48" s="209">
        <f t="shared" si="26"/>
        <v>0</v>
      </c>
      <c r="K48" s="209">
        <f t="shared" si="26"/>
        <v>0</v>
      </c>
      <c r="L48" s="209">
        <f t="shared" si="26"/>
        <v>0</v>
      </c>
      <c r="M48" s="209">
        <f t="shared" si="26"/>
        <v>0</v>
      </c>
      <c r="N48" s="209">
        <f t="shared" si="26"/>
        <v>0</v>
      </c>
      <c r="O48" s="209">
        <f t="shared" si="26"/>
        <v>0</v>
      </c>
      <c r="P48" s="209">
        <f t="shared" si="26"/>
        <v>0</v>
      </c>
      <c r="Q48" s="35">
        <f t="shared" si="16"/>
        <v>0</v>
      </c>
    </row>
    <row r="49" spans="1:17" ht="12.75" customHeight="1" outlineLevel="1">
      <c r="A49" s="1"/>
      <c r="B49" s="1" t="str">
        <f>'3. Fixed Operating Expenses'!B22</f>
        <v>Office Expenses</v>
      </c>
      <c r="C49" s="1"/>
      <c r="E49" s="35">
        <f>'3. Fixed Operating Expenses'!J22/12</f>
        <v>0</v>
      </c>
      <c r="F49" s="209">
        <f aca="true" t="shared" si="27" ref="F49:P49">E49</f>
        <v>0</v>
      </c>
      <c r="G49" s="209">
        <f t="shared" si="27"/>
        <v>0</v>
      </c>
      <c r="H49" s="209">
        <f t="shared" si="27"/>
        <v>0</v>
      </c>
      <c r="I49" s="209">
        <f t="shared" si="27"/>
        <v>0</v>
      </c>
      <c r="J49" s="209">
        <f t="shared" si="27"/>
        <v>0</v>
      </c>
      <c r="K49" s="209">
        <f t="shared" si="27"/>
        <v>0</v>
      </c>
      <c r="L49" s="209">
        <f t="shared" si="27"/>
        <v>0</v>
      </c>
      <c r="M49" s="209">
        <f t="shared" si="27"/>
        <v>0</v>
      </c>
      <c r="N49" s="209">
        <f t="shared" si="27"/>
        <v>0</v>
      </c>
      <c r="O49" s="209">
        <f t="shared" si="27"/>
        <v>0</v>
      </c>
      <c r="P49" s="209">
        <f t="shared" si="27"/>
        <v>0</v>
      </c>
      <c r="Q49" s="35">
        <f t="shared" si="16"/>
        <v>0</v>
      </c>
    </row>
    <row r="50" spans="1:17" ht="12.75" customHeight="1" outlineLevel="1">
      <c r="A50" s="1"/>
      <c r="B50" s="1" t="str">
        <f>'3. Fixed Operating Expenses'!B23</f>
        <v>Postage and Delivery</v>
      </c>
      <c r="C50" s="1"/>
      <c r="E50" s="35">
        <f>'3. Fixed Operating Expenses'!J23/12</f>
        <v>0</v>
      </c>
      <c r="F50" s="209">
        <f aca="true" t="shared" si="28" ref="F50:P50">E50</f>
        <v>0</v>
      </c>
      <c r="G50" s="209">
        <f t="shared" si="28"/>
        <v>0</v>
      </c>
      <c r="H50" s="209">
        <f t="shared" si="28"/>
        <v>0</v>
      </c>
      <c r="I50" s="209">
        <f t="shared" si="28"/>
        <v>0</v>
      </c>
      <c r="J50" s="209">
        <f t="shared" si="28"/>
        <v>0</v>
      </c>
      <c r="K50" s="209">
        <f t="shared" si="28"/>
        <v>0</v>
      </c>
      <c r="L50" s="209">
        <f t="shared" si="28"/>
        <v>0</v>
      </c>
      <c r="M50" s="209">
        <f t="shared" si="28"/>
        <v>0</v>
      </c>
      <c r="N50" s="209">
        <f t="shared" si="28"/>
        <v>0</v>
      </c>
      <c r="O50" s="209">
        <f t="shared" si="28"/>
        <v>0</v>
      </c>
      <c r="P50" s="209">
        <f t="shared" si="28"/>
        <v>0</v>
      </c>
      <c r="Q50" s="35">
        <f t="shared" si="16"/>
        <v>0</v>
      </c>
    </row>
    <row r="51" spans="1:17" ht="12.75" customHeight="1" outlineLevel="1">
      <c r="A51" s="1"/>
      <c r="B51" s="1" t="str">
        <f>'3. Fixed Operating Expenses'!B24</f>
        <v>Rent (on business property)</v>
      </c>
      <c r="C51" s="1"/>
      <c r="E51" s="35">
        <f>'3. Fixed Operating Expenses'!J24/12</f>
        <v>0</v>
      </c>
      <c r="F51" s="209">
        <f aca="true" t="shared" si="29" ref="F51:P51">E51</f>
        <v>0</v>
      </c>
      <c r="G51" s="209">
        <f t="shared" si="29"/>
        <v>0</v>
      </c>
      <c r="H51" s="209">
        <f t="shared" si="29"/>
        <v>0</v>
      </c>
      <c r="I51" s="209">
        <f t="shared" si="29"/>
        <v>0</v>
      </c>
      <c r="J51" s="209">
        <f t="shared" si="29"/>
        <v>0</v>
      </c>
      <c r="K51" s="209">
        <f t="shared" si="29"/>
        <v>0</v>
      </c>
      <c r="L51" s="209">
        <f t="shared" si="29"/>
        <v>0</v>
      </c>
      <c r="M51" s="209">
        <f t="shared" si="29"/>
        <v>0</v>
      </c>
      <c r="N51" s="209">
        <f t="shared" si="29"/>
        <v>0</v>
      </c>
      <c r="O51" s="209">
        <f t="shared" si="29"/>
        <v>0</v>
      </c>
      <c r="P51" s="209">
        <f t="shared" si="29"/>
        <v>0</v>
      </c>
      <c r="Q51" s="35">
        <f t="shared" si="16"/>
        <v>0</v>
      </c>
    </row>
    <row r="52" spans="1:17" ht="12.75" customHeight="1" outlineLevel="1">
      <c r="A52" s="1"/>
      <c r="B52" s="1" t="str">
        <f>'3. Fixed Operating Expenses'!B25</f>
        <v>Rent of Vehicles and Equipment</v>
      </c>
      <c r="C52" s="1"/>
      <c r="E52" s="35">
        <f>'3. Fixed Operating Expenses'!J25/12</f>
        <v>0</v>
      </c>
      <c r="F52" s="209">
        <f aca="true" t="shared" si="30" ref="F52:P52">E52</f>
        <v>0</v>
      </c>
      <c r="G52" s="209">
        <f t="shared" si="30"/>
        <v>0</v>
      </c>
      <c r="H52" s="209">
        <f t="shared" si="30"/>
        <v>0</v>
      </c>
      <c r="I52" s="209">
        <f t="shared" si="30"/>
        <v>0</v>
      </c>
      <c r="J52" s="209">
        <f t="shared" si="30"/>
        <v>0</v>
      </c>
      <c r="K52" s="209">
        <f t="shared" si="30"/>
        <v>0</v>
      </c>
      <c r="L52" s="209">
        <f t="shared" si="30"/>
        <v>0</v>
      </c>
      <c r="M52" s="209">
        <f t="shared" si="30"/>
        <v>0</v>
      </c>
      <c r="N52" s="209">
        <f t="shared" si="30"/>
        <v>0</v>
      </c>
      <c r="O52" s="209">
        <f t="shared" si="30"/>
        <v>0</v>
      </c>
      <c r="P52" s="209">
        <f t="shared" si="30"/>
        <v>0</v>
      </c>
      <c r="Q52" s="35">
        <f t="shared" si="16"/>
        <v>0</v>
      </c>
    </row>
    <row r="53" spans="1:17" ht="12.75" customHeight="1" outlineLevel="1">
      <c r="A53" s="1"/>
      <c r="B53" s="1" t="str">
        <f>'3. Fixed Operating Expenses'!B26</f>
        <v>Repairs and Maintenance</v>
      </c>
      <c r="C53" s="1"/>
      <c r="E53" s="35">
        <f>'3. Fixed Operating Expenses'!J26/12</f>
        <v>0</v>
      </c>
      <c r="F53" s="209">
        <f aca="true" t="shared" si="31" ref="F53:P53">E53</f>
        <v>0</v>
      </c>
      <c r="G53" s="209">
        <f t="shared" si="31"/>
        <v>0</v>
      </c>
      <c r="H53" s="209">
        <f t="shared" si="31"/>
        <v>0</v>
      </c>
      <c r="I53" s="209">
        <f t="shared" si="31"/>
        <v>0</v>
      </c>
      <c r="J53" s="209">
        <f t="shared" si="31"/>
        <v>0</v>
      </c>
      <c r="K53" s="209">
        <f t="shared" si="31"/>
        <v>0</v>
      </c>
      <c r="L53" s="209">
        <f t="shared" si="31"/>
        <v>0</v>
      </c>
      <c r="M53" s="209">
        <f t="shared" si="31"/>
        <v>0</v>
      </c>
      <c r="N53" s="209">
        <f t="shared" si="31"/>
        <v>0</v>
      </c>
      <c r="O53" s="209">
        <f t="shared" si="31"/>
        <v>0</v>
      </c>
      <c r="P53" s="209">
        <f t="shared" si="31"/>
        <v>0</v>
      </c>
      <c r="Q53" s="35">
        <f t="shared" si="16"/>
        <v>0</v>
      </c>
    </row>
    <row r="54" spans="1:17" ht="12.75" customHeight="1" outlineLevel="1">
      <c r="A54" s="1"/>
      <c r="B54" s="1" t="str">
        <f>'3. Fixed Operating Expenses'!B27</f>
        <v>Supplies</v>
      </c>
      <c r="C54" s="1"/>
      <c r="E54" s="35">
        <f>'3. Fixed Operating Expenses'!J27/12</f>
        <v>0</v>
      </c>
      <c r="F54" s="209">
        <f aca="true" t="shared" si="32" ref="F54:P54">E54</f>
        <v>0</v>
      </c>
      <c r="G54" s="209">
        <f t="shared" si="32"/>
        <v>0</v>
      </c>
      <c r="H54" s="209">
        <f t="shared" si="32"/>
        <v>0</v>
      </c>
      <c r="I54" s="209">
        <f t="shared" si="32"/>
        <v>0</v>
      </c>
      <c r="J54" s="209">
        <f t="shared" si="32"/>
        <v>0</v>
      </c>
      <c r="K54" s="209">
        <f t="shared" si="32"/>
        <v>0</v>
      </c>
      <c r="L54" s="209">
        <f t="shared" si="32"/>
        <v>0</v>
      </c>
      <c r="M54" s="209">
        <f t="shared" si="32"/>
        <v>0</v>
      </c>
      <c r="N54" s="209">
        <f t="shared" si="32"/>
        <v>0</v>
      </c>
      <c r="O54" s="209">
        <f t="shared" si="32"/>
        <v>0</v>
      </c>
      <c r="P54" s="209">
        <f t="shared" si="32"/>
        <v>0</v>
      </c>
      <c r="Q54" s="35">
        <f t="shared" si="16"/>
        <v>0</v>
      </c>
    </row>
    <row r="55" spans="1:17" ht="12.75" customHeight="1" outlineLevel="1">
      <c r="A55" s="1"/>
      <c r="B55" s="1" t="str">
        <f>'3. Fixed Operating Expenses'!B28</f>
        <v>Telephone and Communications</v>
      </c>
      <c r="C55" s="1"/>
      <c r="E55" s="35">
        <f>'3. Fixed Operating Expenses'!J28/12</f>
        <v>0</v>
      </c>
      <c r="F55" s="209">
        <f aca="true" t="shared" si="33" ref="F55:P55">E55</f>
        <v>0</v>
      </c>
      <c r="G55" s="209">
        <f t="shared" si="33"/>
        <v>0</v>
      </c>
      <c r="H55" s="209">
        <f t="shared" si="33"/>
        <v>0</v>
      </c>
      <c r="I55" s="209">
        <f t="shared" si="33"/>
        <v>0</v>
      </c>
      <c r="J55" s="209">
        <f t="shared" si="33"/>
        <v>0</v>
      </c>
      <c r="K55" s="209">
        <f t="shared" si="33"/>
        <v>0</v>
      </c>
      <c r="L55" s="209">
        <f t="shared" si="33"/>
        <v>0</v>
      </c>
      <c r="M55" s="209">
        <f t="shared" si="33"/>
        <v>0</v>
      </c>
      <c r="N55" s="209">
        <f t="shared" si="33"/>
        <v>0</v>
      </c>
      <c r="O55" s="209">
        <f t="shared" si="33"/>
        <v>0</v>
      </c>
      <c r="P55" s="209">
        <f t="shared" si="33"/>
        <v>0</v>
      </c>
      <c r="Q55" s="35">
        <f t="shared" si="16"/>
        <v>0</v>
      </c>
    </row>
    <row r="56" spans="1:17" ht="12.75" customHeight="1" outlineLevel="1">
      <c r="A56" s="1"/>
      <c r="B56" s="1" t="str">
        <f>'3. Fixed Operating Expenses'!B29</f>
        <v>Travel</v>
      </c>
      <c r="C56" s="1"/>
      <c r="E56" s="35">
        <f>'3. Fixed Operating Expenses'!J29/12</f>
        <v>0</v>
      </c>
      <c r="F56" s="209">
        <f aca="true" t="shared" si="34" ref="F56:P56">E56</f>
        <v>0</v>
      </c>
      <c r="G56" s="209">
        <f t="shared" si="34"/>
        <v>0</v>
      </c>
      <c r="H56" s="209">
        <f t="shared" si="34"/>
        <v>0</v>
      </c>
      <c r="I56" s="209">
        <f t="shared" si="34"/>
        <v>0</v>
      </c>
      <c r="J56" s="209">
        <f t="shared" si="34"/>
        <v>0</v>
      </c>
      <c r="K56" s="209">
        <f t="shared" si="34"/>
        <v>0</v>
      </c>
      <c r="L56" s="209">
        <f t="shared" si="34"/>
        <v>0</v>
      </c>
      <c r="M56" s="209">
        <f t="shared" si="34"/>
        <v>0</v>
      </c>
      <c r="N56" s="209">
        <f t="shared" si="34"/>
        <v>0</v>
      </c>
      <c r="O56" s="209">
        <f t="shared" si="34"/>
        <v>0</v>
      </c>
      <c r="P56" s="209">
        <f t="shared" si="34"/>
        <v>0</v>
      </c>
      <c r="Q56" s="35">
        <f t="shared" si="16"/>
        <v>0</v>
      </c>
    </row>
    <row r="57" spans="1:18" ht="12.75" customHeight="1" outlineLevel="1">
      <c r="A57" s="1"/>
      <c r="B57" s="101" t="str">
        <f>'3. Fixed Operating Expenses'!B30</f>
        <v>Utilities</v>
      </c>
      <c r="C57" s="101"/>
      <c r="D57" s="211"/>
      <c r="E57" s="209">
        <f>'3. Fixed Operating Expenses'!J30/12</f>
        <v>0</v>
      </c>
      <c r="F57" s="209">
        <f aca="true" t="shared" si="35" ref="F57:P57">E57</f>
        <v>0</v>
      </c>
      <c r="G57" s="209">
        <f t="shared" si="35"/>
        <v>0</v>
      </c>
      <c r="H57" s="209">
        <f t="shared" si="35"/>
        <v>0</v>
      </c>
      <c r="I57" s="209">
        <f t="shared" si="35"/>
        <v>0</v>
      </c>
      <c r="J57" s="209">
        <f t="shared" si="35"/>
        <v>0</v>
      </c>
      <c r="K57" s="209">
        <f t="shared" si="35"/>
        <v>0</v>
      </c>
      <c r="L57" s="209">
        <f t="shared" si="35"/>
        <v>0</v>
      </c>
      <c r="M57" s="209">
        <f t="shared" si="35"/>
        <v>0</v>
      </c>
      <c r="N57" s="209">
        <f t="shared" si="35"/>
        <v>0</v>
      </c>
      <c r="O57" s="209">
        <f t="shared" si="35"/>
        <v>0</v>
      </c>
      <c r="P57" s="209">
        <f t="shared" si="35"/>
        <v>0</v>
      </c>
      <c r="Q57" s="209">
        <f t="shared" si="16"/>
        <v>0</v>
      </c>
      <c r="R57" s="211"/>
    </row>
    <row r="58" spans="1:18" ht="12.75" customHeight="1" outlineLevel="1">
      <c r="A58" s="1"/>
      <c r="B58" s="101" t="str">
        <f>'3. Fixed Operating Expenses'!B31</f>
        <v>Misc 1</v>
      </c>
      <c r="C58" s="101"/>
      <c r="D58" s="211"/>
      <c r="E58" s="209">
        <f>'3. Fixed Operating Expenses'!J31/12</f>
        <v>0</v>
      </c>
      <c r="F58" s="209">
        <f aca="true" t="shared" si="36" ref="F58:P58">E58</f>
        <v>0</v>
      </c>
      <c r="G58" s="209">
        <f t="shared" si="36"/>
        <v>0</v>
      </c>
      <c r="H58" s="209">
        <f t="shared" si="36"/>
        <v>0</v>
      </c>
      <c r="I58" s="209">
        <f t="shared" si="36"/>
        <v>0</v>
      </c>
      <c r="J58" s="209">
        <f t="shared" si="36"/>
        <v>0</v>
      </c>
      <c r="K58" s="209">
        <f t="shared" si="36"/>
        <v>0</v>
      </c>
      <c r="L58" s="209">
        <f t="shared" si="36"/>
        <v>0</v>
      </c>
      <c r="M58" s="209">
        <f t="shared" si="36"/>
        <v>0</v>
      </c>
      <c r="N58" s="209">
        <f t="shared" si="36"/>
        <v>0</v>
      </c>
      <c r="O58" s="209">
        <f t="shared" si="36"/>
        <v>0</v>
      </c>
      <c r="P58" s="209">
        <f t="shared" si="36"/>
        <v>0</v>
      </c>
      <c r="Q58" s="209">
        <f aca="true" t="shared" si="37" ref="Q58:Q67">SUM(E58:P58)</f>
        <v>0</v>
      </c>
      <c r="R58" s="211"/>
    </row>
    <row r="59" spans="1:18" ht="12.75" customHeight="1" outlineLevel="1">
      <c r="A59" s="1"/>
      <c r="B59" s="101" t="str">
        <f>'3. Fixed Operating Expenses'!B32</f>
        <v>Misc 2</v>
      </c>
      <c r="C59" s="101"/>
      <c r="D59" s="211"/>
      <c r="E59" s="209">
        <f>'3. Fixed Operating Expenses'!J32/12</f>
        <v>0</v>
      </c>
      <c r="F59" s="209">
        <f aca="true" t="shared" si="38" ref="F59:P59">E59</f>
        <v>0</v>
      </c>
      <c r="G59" s="209">
        <f t="shared" si="38"/>
        <v>0</v>
      </c>
      <c r="H59" s="209">
        <f t="shared" si="38"/>
        <v>0</v>
      </c>
      <c r="I59" s="209">
        <f t="shared" si="38"/>
        <v>0</v>
      </c>
      <c r="J59" s="209">
        <f t="shared" si="38"/>
        <v>0</v>
      </c>
      <c r="K59" s="209">
        <f t="shared" si="38"/>
        <v>0</v>
      </c>
      <c r="L59" s="209">
        <f t="shared" si="38"/>
        <v>0</v>
      </c>
      <c r="M59" s="209">
        <f t="shared" si="38"/>
        <v>0</v>
      </c>
      <c r="N59" s="209">
        <f t="shared" si="38"/>
        <v>0</v>
      </c>
      <c r="O59" s="209">
        <f t="shared" si="38"/>
        <v>0</v>
      </c>
      <c r="P59" s="209">
        <f t="shared" si="38"/>
        <v>0</v>
      </c>
      <c r="Q59" s="209">
        <f t="shared" si="37"/>
        <v>0</v>
      </c>
      <c r="R59" s="211"/>
    </row>
    <row r="60" spans="1:18" ht="12.75" customHeight="1" outlineLevel="1">
      <c r="A60" s="1"/>
      <c r="B60" s="101" t="str">
        <f>'3. Fixed Operating Expenses'!B33</f>
        <v>Misc 3</v>
      </c>
      <c r="C60" s="101"/>
      <c r="D60" s="211"/>
      <c r="E60" s="209">
        <f>'3. Fixed Operating Expenses'!J33/12</f>
        <v>0</v>
      </c>
      <c r="F60" s="209">
        <f aca="true" t="shared" si="39" ref="F60:P60">E60</f>
        <v>0</v>
      </c>
      <c r="G60" s="209">
        <f t="shared" si="39"/>
        <v>0</v>
      </c>
      <c r="H60" s="209">
        <f t="shared" si="39"/>
        <v>0</v>
      </c>
      <c r="I60" s="209">
        <f t="shared" si="39"/>
        <v>0</v>
      </c>
      <c r="J60" s="209">
        <f t="shared" si="39"/>
        <v>0</v>
      </c>
      <c r="K60" s="209">
        <f t="shared" si="39"/>
        <v>0</v>
      </c>
      <c r="L60" s="209">
        <f t="shared" si="39"/>
        <v>0</v>
      </c>
      <c r="M60" s="209">
        <f t="shared" si="39"/>
        <v>0</v>
      </c>
      <c r="N60" s="209">
        <f t="shared" si="39"/>
        <v>0</v>
      </c>
      <c r="O60" s="209">
        <f t="shared" si="39"/>
        <v>0</v>
      </c>
      <c r="P60" s="209">
        <f t="shared" si="39"/>
        <v>0</v>
      </c>
      <c r="Q60" s="209">
        <f t="shared" si="37"/>
        <v>0</v>
      </c>
      <c r="R60" s="211"/>
    </row>
    <row r="61" spans="1:18" ht="12.75" customHeight="1" outlineLevel="1">
      <c r="A61" s="1"/>
      <c r="B61" s="101" t="str">
        <f>'3. Fixed Operating Expenses'!B34</f>
        <v>Misc 4</v>
      </c>
      <c r="C61" s="101"/>
      <c r="D61" s="211"/>
      <c r="E61" s="209">
        <f>'3. Fixed Operating Expenses'!J34/12</f>
        <v>0</v>
      </c>
      <c r="F61" s="209">
        <f aca="true" t="shared" si="40" ref="F61:P61">E61</f>
        <v>0</v>
      </c>
      <c r="G61" s="209">
        <f t="shared" si="40"/>
        <v>0</v>
      </c>
      <c r="H61" s="209">
        <f t="shared" si="40"/>
        <v>0</v>
      </c>
      <c r="I61" s="209">
        <f t="shared" si="40"/>
        <v>0</v>
      </c>
      <c r="J61" s="209">
        <f t="shared" si="40"/>
        <v>0</v>
      </c>
      <c r="K61" s="209">
        <f t="shared" si="40"/>
        <v>0</v>
      </c>
      <c r="L61" s="209">
        <f t="shared" si="40"/>
        <v>0</v>
      </c>
      <c r="M61" s="209">
        <f t="shared" si="40"/>
        <v>0</v>
      </c>
      <c r="N61" s="209">
        <f t="shared" si="40"/>
        <v>0</v>
      </c>
      <c r="O61" s="209">
        <f t="shared" si="40"/>
        <v>0</v>
      </c>
      <c r="P61" s="209">
        <f t="shared" si="40"/>
        <v>0</v>
      </c>
      <c r="Q61" s="209">
        <f t="shared" si="37"/>
        <v>0</v>
      </c>
      <c r="R61" s="211"/>
    </row>
    <row r="62" spans="1:18" ht="12.75" customHeight="1" outlineLevel="1">
      <c r="A62" s="1"/>
      <c r="B62" s="101" t="str">
        <f>'3. Fixed Operating Expenses'!B35</f>
        <v>Misc 5</v>
      </c>
      <c r="C62" s="101"/>
      <c r="D62" s="211"/>
      <c r="E62" s="209">
        <f>'3. Fixed Operating Expenses'!J35/12</f>
        <v>0</v>
      </c>
      <c r="F62" s="209">
        <f aca="true" t="shared" si="41" ref="F62:P62">E62</f>
        <v>0</v>
      </c>
      <c r="G62" s="209">
        <f t="shared" si="41"/>
        <v>0</v>
      </c>
      <c r="H62" s="209">
        <f t="shared" si="41"/>
        <v>0</v>
      </c>
      <c r="I62" s="209">
        <f t="shared" si="41"/>
        <v>0</v>
      </c>
      <c r="J62" s="209">
        <f t="shared" si="41"/>
        <v>0</v>
      </c>
      <c r="K62" s="209">
        <f t="shared" si="41"/>
        <v>0</v>
      </c>
      <c r="L62" s="209">
        <f t="shared" si="41"/>
        <v>0</v>
      </c>
      <c r="M62" s="209">
        <f t="shared" si="41"/>
        <v>0</v>
      </c>
      <c r="N62" s="209">
        <f t="shared" si="41"/>
        <v>0</v>
      </c>
      <c r="O62" s="209">
        <f t="shared" si="41"/>
        <v>0</v>
      </c>
      <c r="P62" s="209">
        <f t="shared" si="41"/>
        <v>0</v>
      </c>
      <c r="Q62" s="209">
        <f t="shared" si="37"/>
        <v>0</v>
      </c>
      <c r="R62" s="211"/>
    </row>
    <row r="63" spans="1:18" ht="12.75" customHeight="1" outlineLevel="1">
      <c r="A63" s="1"/>
      <c r="B63" s="101" t="str">
        <f>'3. Fixed Operating Expenses'!B36</f>
        <v>Misc 6</v>
      </c>
      <c r="C63" s="101"/>
      <c r="D63" s="211"/>
      <c r="E63" s="209">
        <f>'3. Fixed Operating Expenses'!J36/12</f>
        <v>0</v>
      </c>
      <c r="F63" s="209">
        <f aca="true" t="shared" si="42" ref="F63:P63">E63</f>
        <v>0</v>
      </c>
      <c r="G63" s="209">
        <f t="shared" si="42"/>
        <v>0</v>
      </c>
      <c r="H63" s="209">
        <f t="shared" si="42"/>
        <v>0</v>
      </c>
      <c r="I63" s="209">
        <f t="shared" si="42"/>
        <v>0</v>
      </c>
      <c r="J63" s="209">
        <f t="shared" si="42"/>
        <v>0</v>
      </c>
      <c r="K63" s="209">
        <f t="shared" si="42"/>
        <v>0</v>
      </c>
      <c r="L63" s="209">
        <f t="shared" si="42"/>
        <v>0</v>
      </c>
      <c r="M63" s="209">
        <f t="shared" si="42"/>
        <v>0</v>
      </c>
      <c r="N63" s="209">
        <f t="shared" si="42"/>
        <v>0</v>
      </c>
      <c r="O63" s="209">
        <f t="shared" si="42"/>
        <v>0</v>
      </c>
      <c r="P63" s="209">
        <f t="shared" si="42"/>
        <v>0</v>
      </c>
      <c r="Q63" s="209">
        <f t="shared" si="37"/>
        <v>0</v>
      </c>
      <c r="R63" s="211"/>
    </row>
    <row r="64" spans="1:18" ht="12.75" customHeight="1" outlineLevel="1">
      <c r="A64" s="1"/>
      <c r="B64" s="101" t="str">
        <f>'3. Fixed Operating Expenses'!B37</f>
        <v>Misc 7</v>
      </c>
      <c r="C64" s="101"/>
      <c r="D64" s="211"/>
      <c r="E64" s="209">
        <f>'3. Fixed Operating Expenses'!J37/12</f>
        <v>0</v>
      </c>
      <c r="F64" s="209">
        <f aca="true" t="shared" si="43" ref="F64:P64">E64</f>
        <v>0</v>
      </c>
      <c r="G64" s="209">
        <f t="shared" si="43"/>
        <v>0</v>
      </c>
      <c r="H64" s="209">
        <f t="shared" si="43"/>
        <v>0</v>
      </c>
      <c r="I64" s="209">
        <f t="shared" si="43"/>
        <v>0</v>
      </c>
      <c r="J64" s="209">
        <f t="shared" si="43"/>
        <v>0</v>
      </c>
      <c r="K64" s="209">
        <f t="shared" si="43"/>
        <v>0</v>
      </c>
      <c r="L64" s="209">
        <f t="shared" si="43"/>
        <v>0</v>
      </c>
      <c r="M64" s="209">
        <f t="shared" si="43"/>
        <v>0</v>
      </c>
      <c r="N64" s="209">
        <f t="shared" si="43"/>
        <v>0</v>
      </c>
      <c r="O64" s="209">
        <f t="shared" si="43"/>
        <v>0</v>
      </c>
      <c r="P64" s="209">
        <f t="shared" si="43"/>
        <v>0</v>
      </c>
      <c r="Q64" s="209">
        <f t="shared" si="37"/>
        <v>0</v>
      </c>
      <c r="R64" s="211"/>
    </row>
    <row r="65" spans="1:18" ht="12.75" customHeight="1" outlineLevel="1">
      <c r="A65" s="1"/>
      <c r="B65" s="101" t="str">
        <f>'3. Fixed Operating Expenses'!B38</f>
        <v>Misc 8</v>
      </c>
      <c r="C65" s="101"/>
      <c r="D65" s="211"/>
      <c r="E65" s="209">
        <f>'3. Fixed Operating Expenses'!J38/12</f>
        <v>0</v>
      </c>
      <c r="F65" s="209">
        <f aca="true" t="shared" si="44" ref="F65:P65">E65</f>
        <v>0</v>
      </c>
      <c r="G65" s="209">
        <f t="shared" si="44"/>
        <v>0</v>
      </c>
      <c r="H65" s="209">
        <f t="shared" si="44"/>
        <v>0</v>
      </c>
      <c r="I65" s="209">
        <f t="shared" si="44"/>
        <v>0</v>
      </c>
      <c r="J65" s="209">
        <f t="shared" si="44"/>
        <v>0</v>
      </c>
      <c r="K65" s="209">
        <f t="shared" si="44"/>
        <v>0</v>
      </c>
      <c r="L65" s="209">
        <f t="shared" si="44"/>
        <v>0</v>
      </c>
      <c r="M65" s="209">
        <f t="shared" si="44"/>
        <v>0</v>
      </c>
      <c r="N65" s="209">
        <f t="shared" si="44"/>
        <v>0</v>
      </c>
      <c r="O65" s="209">
        <f t="shared" si="44"/>
        <v>0</v>
      </c>
      <c r="P65" s="209">
        <f t="shared" si="44"/>
        <v>0</v>
      </c>
      <c r="Q65" s="209">
        <f t="shared" si="37"/>
        <v>0</v>
      </c>
      <c r="R65" s="211"/>
    </row>
    <row r="66" spans="1:18" ht="12.75" customHeight="1" outlineLevel="1">
      <c r="A66" s="1"/>
      <c r="B66" s="101" t="str">
        <f>'3. Fixed Operating Expenses'!B39</f>
        <v>Misc 9</v>
      </c>
      <c r="C66" s="101"/>
      <c r="D66" s="211"/>
      <c r="E66" s="209">
        <f>'3. Fixed Operating Expenses'!J39/12</f>
        <v>0</v>
      </c>
      <c r="F66" s="209">
        <f aca="true" t="shared" si="45" ref="F66:P66">E66</f>
        <v>0</v>
      </c>
      <c r="G66" s="209">
        <f t="shared" si="45"/>
        <v>0</v>
      </c>
      <c r="H66" s="209">
        <f t="shared" si="45"/>
        <v>0</v>
      </c>
      <c r="I66" s="209">
        <f t="shared" si="45"/>
        <v>0</v>
      </c>
      <c r="J66" s="209">
        <f t="shared" si="45"/>
        <v>0</v>
      </c>
      <c r="K66" s="209">
        <f t="shared" si="45"/>
        <v>0</v>
      </c>
      <c r="L66" s="209">
        <f t="shared" si="45"/>
        <v>0</v>
      </c>
      <c r="M66" s="209">
        <f t="shared" si="45"/>
        <v>0</v>
      </c>
      <c r="N66" s="209">
        <f t="shared" si="45"/>
        <v>0</v>
      </c>
      <c r="O66" s="209">
        <f t="shared" si="45"/>
        <v>0</v>
      </c>
      <c r="P66" s="209">
        <f t="shared" si="45"/>
        <v>0</v>
      </c>
      <c r="Q66" s="209">
        <f t="shared" si="37"/>
        <v>0</v>
      </c>
      <c r="R66" s="211"/>
    </row>
    <row r="67" spans="1:18" ht="12.75" customHeight="1" outlineLevel="1" thickBot="1">
      <c r="A67" s="1"/>
      <c r="B67" s="101" t="str">
        <f>'3. Fixed Operating Expenses'!B40</f>
        <v>Misc 10</v>
      </c>
      <c r="C67" s="101"/>
      <c r="D67" s="211"/>
      <c r="E67" s="40">
        <f>'3. Fixed Operating Expenses'!J40/12</f>
        <v>0</v>
      </c>
      <c r="F67" s="40">
        <f aca="true" t="shared" si="46" ref="F67:P67">E67</f>
        <v>0</v>
      </c>
      <c r="G67" s="40">
        <f t="shared" si="46"/>
        <v>0</v>
      </c>
      <c r="H67" s="40">
        <f t="shared" si="46"/>
        <v>0</v>
      </c>
      <c r="I67" s="40">
        <f t="shared" si="46"/>
        <v>0</v>
      </c>
      <c r="J67" s="40">
        <f t="shared" si="46"/>
        <v>0</v>
      </c>
      <c r="K67" s="40">
        <f t="shared" si="46"/>
        <v>0</v>
      </c>
      <c r="L67" s="40">
        <f t="shared" si="46"/>
        <v>0</v>
      </c>
      <c r="M67" s="40">
        <f t="shared" si="46"/>
        <v>0</v>
      </c>
      <c r="N67" s="40">
        <f t="shared" si="46"/>
        <v>0</v>
      </c>
      <c r="O67" s="40">
        <f t="shared" si="46"/>
        <v>0</v>
      </c>
      <c r="P67" s="40">
        <f t="shared" si="46"/>
        <v>0</v>
      </c>
      <c r="Q67" s="40">
        <f t="shared" si="37"/>
        <v>0</v>
      </c>
      <c r="R67" s="212"/>
    </row>
    <row r="68" spans="1:17" ht="12.75" customHeight="1">
      <c r="A68" s="1" t="s">
        <v>103</v>
      </c>
      <c r="B68" s="1"/>
      <c r="C68" s="1"/>
      <c r="E68" s="35">
        <f>SUM(E38:E67)</f>
        <v>0</v>
      </c>
      <c r="F68" s="35">
        <f aca="true" t="shared" si="47" ref="F68:Q68">SUM(F38:F67)</f>
        <v>0</v>
      </c>
      <c r="G68" s="35">
        <f t="shared" si="47"/>
        <v>0</v>
      </c>
      <c r="H68" s="35">
        <f t="shared" si="47"/>
        <v>0</v>
      </c>
      <c r="I68" s="35">
        <f t="shared" si="47"/>
        <v>0</v>
      </c>
      <c r="J68" s="35">
        <f t="shared" si="47"/>
        <v>0</v>
      </c>
      <c r="K68" s="35">
        <f t="shared" si="47"/>
        <v>0</v>
      </c>
      <c r="L68" s="35">
        <f t="shared" si="47"/>
        <v>0</v>
      </c>
      <c r="M68" s="35">
        <f t="shared" si="47"/>
        <v>0</v>
      </c>
      <c r="N68" s="35">
        <f t="shared" si="47"/>
        <v>0</v>
      </c>
      <c r="O68" s="35">
        <f t="shared" si="47"/>
        <v>0</v>
      </c>
      <c r="P68" s="35">
        <f t="shared" si="47"/>
        <v>0</v>
      </c>
      <c r="Q68" s="35">
        <f t="shared" si="47"/>
        <v>0</v>
      </c>
    </row>
    <row r="69" spans="1:17" ht="12.75" customHeight="1">
      <c r="A69" s="1"/>
      <c r="B69" s="1"/>
      <c r="C69" s="1"/>
      <c r="E69" s="35"/>
      <c r="F69" s="35"/>
      <c r="G69" s="35"/>
      <c r="H69" s="35"/>
      <c r="I69" s="35"/>
      <c r="J69" s="35"/>
      <c r="K69" s="35"/>
      <c r="L69" s="35"/>
      <c r="M69" s="35"/>
      <c r="N69" s="35"/>
      <c r="O69" s="35"/>
      <c r="P69" s="35"/>
      <c r="Q69" s="35"/>
    </row>
    <row r="70" spans="1:17" ht="12.75" customHeight="1" outlineLevel="1">
      <c r="A70" s="1" t="s">
        <v>224</v>
      </c>
      <c r="B70" s="1"/>
      <c r="C70" s="1"/>
      <c r="E70" s="35"/>
      <c r="F70" s="35"/>
      <c r="G70" s="35"/>
      <c r="H70" s="35"/>
      <c r="I70" s="35"/>
      <c r="J70" s="35"/>
      <c r="K70" s="35"/>
      <c r="L70" s="35"/>
      <c r="M70" s="35"/>
      <c r="N70" s="35"/>
      <c r="O70" s="35"/>
      <c r="P70" s="35"/>
      <c r="Q70" s="35"/>
    </row>
    <row r="71" spans="1:17" ht="12.75" customHeight="1" outlineLevel="1">
      <c r="A71" s="1"/>
      <c r="B71" s="1" t="s">
        <v>198</v>
      </c>
      <c r="C71" s="1"/>
      <c r="E71" s="35">
        <f>IF('7. Cash Receipts-Disbursements'!$G$28&gt;1,'7. Cash Receipts-Disbursements'!$K$28,0)</f>
        <v>0</v>
      </c>
      <c r="F71" s="35">
        <f>IF('7. Cash Receipts-Disbursements'!$G$28&gt;1,'7. Cash Receipts-Disbursements'!$K$28,0)</f>
        <v>0</v>
      </c>
      <c r="G71" s="35">
        <f>IF('7. Cash Receipts-Disbursements'!$G$28&gt;1,'7. Cash Receipts-Disbursements'!$K$28,0)</f>
        <v>0</v>
      </c>
      <c r="H71" s="35">
        <f>IF('7. Cash Receipts-Disbursements'!$G$28&gt;1,'7. Cash Receipts-Disbursements'!$K$28,0)</f>
        <v>0</v>
      </c>
      <c r="I71" s="35">
        <f>IF('7. Cash Receipts-Disbursements'!$G$28&gt;1,'7. Cash Receipts-Disbursements'!$K$28,0)</f>
        <v>0</v>
      </c>
      <c r="J71" s="35">
        <f>IF('7. Cash Receipts-Disbursements'!$G$28&gt;1,'7. Cash Receipts-Disbursements'!$K$28,0)</f>
        <v>0</v>
      </c>
      <c r="K71" s="35">
        <f>IF('7. Cash Receipts-Disbursements'!$G$28&gt;1,'7. Cash Receipts-Disbursements'!$K$28,0)</f>
        <v>0</v>
      </c>
      <c r="L71" s="35">
        <f>IF('7. Cash Receipts-Disbursements'!$G$28&gt;1,'7. Cash Receipts-Disbursements'!$K$28,0)</f>
        <v>0</v>
      </c>
      <c r="M71" s="35">
        <f>IF('7. Cash Receipts-Disbursements'!$G$28&gt;1,'7. Cash Receipts-Disbursements'!$K$28,0)</f>
        <v>0</v>
      </c>
      <c r="N71" s="35">
        <f>IF('7. Cash Receipts-Disbursements'!$G$28&gt;1,'7. Cash Receipts-Disbursements'!$K$28,0)</f>
        <v>0</v>
      </c>
      <c r="O71" s="35">
        <f>IF('7. Cash Receipts-Disbursements'!$G$28&gt;1,'7. Cash Receipts-Disbursements'!$K$28,0)</f>
        <v>0</v>
      </c>
      <c r="P71" s="35">
        <f>IF('7. Cash Receipts-Disbursements'!$G$28&gt;1,'7. Cash Receipts-Disbursements'!$K$28,0)</f>
        <v>0</v>
      </c>
      <c r="Q71" s="35">
        <f>SUM(E71:P71)</f>
        <v>0</v>
      </c>
    </row>
    <row r="72" spans="1:17" ht="12.75" customHeight="1" outlineLevel="1">
      <c r="A72" s="1"/>
      <c r="B72" s="1" t="s">
        <v>138</v>
      </c>
      <c r="C72" s="1"/>
      <c r="E72" s="35">
        <f>'3. Fixed Operating Expenses'!G45</f>
        <v>0</v>
      </c>
      <c r="F72" s="35">
        <f aca="true" t="shared" si="48" ref="F72:P72">E72</f>
        <v>0</v>
      </c>
      <c r="G72" s="35">
        <f t="shared" si="48"/>
        <v>0</v>
      </c>
      <c r="H72" s="35">
        <f t="shared" si="48"/>
        <v>0</v>
      </c>
      <c r="I72" s="35">
        <f t="shared" si="48"/>
        <v>0</v>
      </c>
      <c r="J72" s="35">
        <f t="shared" si="48"/>
        <v>0</v>
      </c>
      <c r="K72" s="35">
        <f t="shared" si="48"/>
        <v>0</v>
      </c>
      <c r="L72" s="35">
        <f t="shared" si="48"/>
        <v>0</v>
      </c>
      <c r="M72" s="35">
        <f t="shared" si="48"/>
        <v>0</v>
      </c>
      <c r="N72" s="35">
        <f t="shared" si="48"/>
        <v>0</v>
      </c>
      <c r="O72" s="35">
        <f t="shared" si="48"/>
        <v>0</v>
      </c>
      <c r="P72" s="35">
        <f t="shared" si="48"/>
        <v>0</v>
      </c>
      <c r="Q72" s="35">
        <f>SUM(E72:P72)</f>
        <v>0</v>
      </c>
    </row>
    <row r="73" spans="1:17" ht="12.75" customHeight="1" outlineLevel="1">
      <c r="A73" s="1"/>
      <c r="B73" s="1" t="s">
        <v>225</v>
      </c>
      <c r="C73" s="1"/>
      <c r="E73" s="35"/>
      <c r="F73" s="35"/>
      <c r="G73" s="35"/>
      <c r="H73" s="35"/>
      <c r="I73" s="35"/>
      <c r="J73" s="35"/>
      <c r="K73" s="35"/>
      <c r="L73" s="35"/>
      <c r="M73" s="35"/>
      <c r="N73" s="35"/>
      <c r="O73" s="35"/>
      <c r="P73" s="35"/>
      <c r="Q73" s="35"/>
    </row>
    <row r="74" spans="1:17" ht="12.75" customHeight="1" outlineLevel="1">
      <c r="A74" s="1"/>
      <c r="B74" s="1"/>
      <c r="C74" s="1" t="s">
        <v>164</v>
      </c>
      <c r="E74" s="35">
        <f>'21. Amoritization Schedule'!G19</f>
        <v>0</v>
      </c>
      <c r="F74" s="35">
        <f>'21. Amoritization Schedule'!H19</f>
        <v>0</v>
      </c>
      <c r="G74" s="35">
        <f>'21. Amoritization Schedule'!I19</f>
        <v>0</v>
      </c>
      <c r="H74" s="35">
        <f>'21. Amoritization Schedule'!J19</f>
        <v>0</v>
      </c>
      <c r="I74" s="35">
        <f>'21. Amoritization Schedule'!K19</f>
        <v>0</v>
      </c>
      <c r="J74" s="35">
        <f>'21. Amoritization Schedule'!L19</f>
        <v>0</v>
      </c>
      <c r="K74" s="35">
        <f>'21. Amoritization Schedule'!M19</f>
        <v>0</v>
      </c>
      <c r="L74" s="35">
        <f>'21. Amoritization Schedule'!N19</f>
        <v>0</v>
      </c>
      <c r="M74" s="35">
        <f>'21. Amoritization Schedule'!O19</f>
        <v>0</v>
      </c>
      <c r="N74" s="35">
        <f>'21. Amoritization Schedule'!P19</f>
        <v>0</v>
      </c>
      <c r="O74" s="35">
        <f>'21. Amoritization Schedule'!Q19</f>
        <v>0</v>
      </c>
      <c r="P74" s="35">
        <f>'21. Amoritization Schedule'!R19</f>
        <v>0</v>
      </c>
      <c r="Q74" s="35">
        <f>SUM(E74:P74)</f>
        <v>0</v>
      </c>
    </row>
    <row r="75" spans="1:17" ht="12.75" customHeight="1" outlineLevel="1">
      <c r="A75" s="1"/>
      <c r="B75" s="1"/>
      <c r="C75" s="1" t="s">
        <v>70</v>
      </c>
      <c r="E75" s="35">
        <f>'21. Amoritization Schedule'!G39</f>
        <v>0</v>
      </c>
      <c r="F75" s="35">
        <f>'21. Amoritization Schedule'!H39</f>
        <v>0</v>
      </c>
      <c r="G75" s="35">
        <f>'21. Amoritization Schedule'!I39</f>
        <v>0</v>
      </c>
      <c r="H75" s="35">
        <f>'21. Amoritization Schedule'!J39</f>
        <v>0</v>
      </c>
      <c r="I75" s="35">
        <f>'21. Amoritization Schedule'!K39</f>
        <v>0</v>
      </c>
      <c r="J75" s="35">
        <f>'21. Amoritization Schedule'!L39</f>
        <v>0</v>
      </c>
      <c r="K75" s="35">
        <f>'21. Amoritization Schedule'!M39</f>
        <v>0</v>
      </c>
      <c r="L75" s="35">
        <f>'21. Amoritization Schedule'!N39</f>
        <v>0</v>
      </c>
      <c r="M75" s="35">
        <f>'21. Amoritization Schedule'!O39</f>
        <v>0</v>
      </c>
      <c r="N75" s="35">
        <f>'21. Amoritization Schedule'!P39</f>
        <v>0</v>
      </c>
      <c r="O75" s="35">
        <f>'21. Amoritization Schedule'!Q39</f>
        <v>0</v>
      </c>
      <c r="P75" s="35">
        <f>'21. Amoritization Schedule'!R39</f>
        <v>0</v>
      </c>
      <c r="Q75" s="35">
        <f>SUM(E75:P75)</f>
        <v>0</v>
      </c>
    </row>
    <row r="76" spans="1:17" ht="12.75" customHeight="1" outlineLevel="1">
      <c r="A76" s="1"/>
      <c r="B76" s="1"/>
      <c r="C76" s="1" t="s">
        <v>227</v>
      </c>
      <c r="E76" s="35">
        <f>'14. Cash Flow Statement (2)'!E26</f>
        <v>0</v>
      </c>
      <c r="F76" s="35">
        <f>'14. Cash Flow Statement (2)'!F26</f>
        <v>0</v>
      </c>
      <c r="G76" s="35">
        <f>'14. Cash Flow Statement (2)'!G26</f>
        <v>0</v>
      </c>
      <c r="H76" s="35">
        <f>'14. Cash Flow Statement (2)'!H26</f>
        <v>0</v>
      </c>
      <c r="I76" s="35">
        <f>'14. Cash Flow Statement (2)'!I26</f>
        <v>0</v>
      </c>
      <c r="J76" s="35">
        <f>'14. Cash Flow Statement (2)'!J26</f>
        <v>0</v>
      </c>
      <c r="K76" s="35">
        <f>'14. Cash Flow Statement (2)'!K26</f>
        <v>0</v>
      </c>
      <c r="L76" s="35">
        <f>'14. Cash Flow Statement (2)'!L26</f>
        <v>0</v>
      </c>
      <c r="M76" s="35">
        <f>'14. Cash Flow Statement (2)'!M26</f>
        <v>0</v>
      </c>
      <c r="N76" s="35">
        <f>'14. Cash Flow Statement (2)'!N26</f>
        <v>0</v>
      </c>
      <c r="O76" s="35">
        <f>'14. Cash Flow Statement (2)'!O26</f>
        <v>0</v>
      </c>
      <c r="P76" s="35">
        <f>'14. Cash Flow Statement (2)'!P26</f>
        <v>0</v>
      </c>
      <c r="Q76" s="35">
        <f>SUM(E76:P76)</f>
        <v>0</v>
      </c>
    </row>
    <row r="77" spans="1:17" ht="12.75" customHeight="1" outlineLevel="1" thickBot="1">
      <c r="A77" s="1"/>
      <c r="B77" s="1" t="s">
        <v>118</v>
      </c>
      <c r="C77" s="1"/>
      <c r="E77" s="40">
        <f>IF(E85&gt;0,(E84)*'7. Cash Receipts-Disbursements'!G25,0)</f>
        <v>0</v>
      </c>
      <c r="F77" s="40">
        <f>IF(F85&gt;0,IF(E85&lt;0,(F84-ABS(E85))*'7. Cash Receipts-Disbursements'!$G$25,'13. Income Statement (2)'!F84*'7. Cash Receipts-Disbursements'!$G$25),IF('13. Income Statement (2)'!E85&gt;0,-('13. Income Statement (2)'!E85*'7. Cash Receipts-Disbursements'!$G$25),0))</f>
        <v>0</v>
      </c>
      <c r="G77" s="40">
        <f>IF(G85&gt;0,IF(F85&lt;0,(G84-ABS(F85))*'7. Cash Receipts-Disbursements'!$G$25,'13. Income Statement (2)'!G84*'7. Cash Receipts-Disbursements'!$G$25),IF('13. Income Statement (2)'!F85&gt;0,-('13. Income Statement (2)'!F85*'7. Cash Receipts-Disbursements'!$G$25),0))</f>
        <v>0</v>
      </c>
      <c r="H77" s="40">
        <f>IF(H85&gt;0,IF(G85&lt;0,(H84-ABS(G85))*'7. Cash Receipts-Disbursements'!$G$25,'13. Income Statement (2)'!H84*'7. Cash Receipts-Disbursements'!$G$25),IF('13. Income Statement (2)'!G85&gt;0,-('13. Income Statement (2)'!G85*'7. Cash Receipts-Disbursements'!$G$25),0))</f>
        <v>0</v>
      </c>
      <c r="I77" s="40">
        <f>IF(I85&gt;0,IF(H85&lt;0,(I84-ABS(H85))*'7. Cash Receipts-Disbursements'!$G$25,'13. Income Statement (2)'!I84*'7. Cash Receipts-Disbursements'!$G$25),IF('13. Income Statement (2)'!H85&gt;0,-('13. Income Statement (2)'!H85*'7. Cash Receipts-Disbursements'!$G$25),0))</f>
        <v>0</v>
      </c>
      <c r="J77" s="40">
        <f>IF(J85&gt;0,IF(I85&lt;0,(J84-ABS(I85))*'7. Cash Receipts-Disbursements'!$G$25,'13. Income Statement (2)'!J84*'7. Cash Receipts-Disbursements'!$G$25),IF('13. Income Statement (2)'!I85&gt;0,-('13. Income Statement (2)'!I85*'7. Cash Receipts-Disbursements'!$G$25),0))</f>
        <v>0</v>
      </c>
      <c r="K77" s="40">
        <f>IF(K85&gt;0,IF(J85&lt;0,(K84-ABS(J85))*'7. Cash Receipts-Disbursements'!$G$25,'13. Income Statement (2)'!K84*'7. Cash Receipts-Disbursements'!$G$25),IF('13. Income Statement (2)'!J85&gt;0,-('13. Income Statement (2)'!J85*'7. Cash Receipts-Disbursements'!$G$25),0))</f>
        <v>0</v>
      </c>
      <c r="L77" s="40">
        <f>IF(L85&gt;0,IF(K85&lt;0,(L84-ABS(K85))*'7. Cash Receipts-Disbursements'!$G$25,'13. Income Statement (2)'!L84*'7. Cash Receipts-Disbursements'!$G$25),IF('13. Income Statement (2)'!K85&gt;0,-('13. Income Statement (2)'!K85*'7. Cash Receipts-Disbursements'!$G$25),0))</f>
        <v>0</v>
      </c>
      <c r="M77" s="40">
        <f>IF(M85&gt;0,IF(L85&lt;0,(M84-ABS(L85))*'7. Cash Receipts-Disbursements'!$G$25,'13. Income Statement (2)'!M84*'7. Cash Receipts-Disbursements'!$G$25),IF('13. Income Statement (2)'!L85&gt;0,-('13. Income Statement (2)'!L85*'7. Cash Receipts-Disbursements'!$G$25),0))</f>
        <v>0</v>
      </c>
      <c r="N77" s="40">
        <f>IF(N85&gt;0,IF(M85&lt;0,(N84-ABS(M85))*'7. Cash Receipts-Disbursements'!$G$25,'13. Income Statement (2)'!N84*'7. Cash Receipts-Disbursements'!$G$25),IF('13. Income Statement (2)'!M85&gt;0,-('13. Income Statement (2)'!M85*'7. Cash Receipts-Disbursements'!$G$25),0))</f>
        <v>0</v>
      </c>
      <c r="O77" s="40">
        <f>IF(O85&gt;0,IF(N85&lt;0,(O84-ABS(N85))*'7. Cash Receipts-Disbursements'!$G$25,'13. Income Statement (2)'!O84*'7. Cash Receipts-Disbursements'!$G$25),IF('13. Income Statement (2)'!N85&gt;0,-('13. Income Statement (2)'!N85*'7. Cash Receipts-Disbursements'!$G$25),0))</f>
        <v>0</v>
      </c>
      <c r="P77" s="40">
        <f>IF(P85&gt;0,IF(O85&lt;0,(P84-ABS(O85))*'7. Cash Receipts-Disbursements'!$G$25,'13. Income Statement (2)'!P84*'7. Cash Receipts-Disbursements'!$G$25),IF('13. Income Statement (2)'!O85&gt;0,-('13. Income Statement (2)'!O85*'7. Cash Receipts-Disbursements'!$G$25),0))</f>
        <v>0</v>
      </c>
      <c r="Q77" s="40">
        <f>SUM(E77:P77)</f>
        <v>0</v>
      </c>
    </row>
    <row r="78" spans="1:17" ht="12.75" customHeight="1">
      <c r="A78" s="1" t="s">
        <v>226</v>
      </c>
      <c r="B78" s="1"/>
      <c r="C78" s="1"/>
      <c r="E78" s="35">
        <f>SUM(E71:E77)</f>
        <v>0</v>
      </c>
      <c r="F78" s="35">
        <f aca="true" t="shared" si="49" ref="F78:Q78">SUM(F71:F77)</f>
        <v>0</v>
      </c>
      <c r="G78" s="35">
        <f t="shared" si="49"/>
        <v>0</v>
      </c>
      <c r="H78" s="35">
        <f t="shared" si="49"/>
        <v>0</v>
      </c>
      <c r="I78" s="35">
        <f t="shared" si="49"/>
        <v>0</v>
      </c>
      <c r="J78" s="35">
        <f t="shared" si="49"/>
        <v>0</v>
      </c>
      <c r="K78" s="35">
        <f t="shared" si="49"/>
        <v>0</v>
      </c>
      <c r="L78" s="35">
        <f t="shared" si="49"/>
        <v>0</v>
      </c>
      <c r="M78" s="35">
        <f t="shared" si="49"/>
        <v>0</v>
      </c>
      <c r="N78" s="35">
        <f t="shared" si="49"/>
        <v>0</v>
      </c>
      <c r="O78" s="35">
        <f t="shared" si="49"/>
        <v>0</v>
      </c>
      <c r="P78" s="35">
        <f t="shared" si="49"/>
        <v>0</v>
      </c>
      <c r="Q78" s="35">
        <f t="shared" si="49"/>
        <v>0</v>
      </c>
    </row>
    <row r="79" spans="1:17" ht="12.75" customHeight="1" thickBot="1">
      <c r="A79" s="1"/>
      <c r="B79" s="1"/>
      <c r="C79" s="1"/>
      <c r="E79" s="40"/>
      <c r="F79" s="40"/>
      <c r="G79" s="40"/>
      <c r="H79" s="40"/>
      <c r="I79" s="40"/>
      <c r="J79" s="40"/>
      <c r="K79" s="40"/>
      <c r="L79" s="40"/>
      <c r="M79" s="40"/>
      <c r="N79" s="40"/>
      <c r="O79" s="40"/>
      <c r="P79" s="40"/>
      <c r="Q79" s="40"/>
    </row>
    <row r="80" spans="1:17" ht="15.75" customHeight="1" thickBot="1">
      <c r="A80" s="1" t="s">
        <v>107</v>
      </c>
      <c r="B80" s="1"/>
      <c r="C80" s="1"/>
      <c r="E80" s="265">
        <f>E26-E35-E68-E78</f>
        <v>0</v>
      </c>
      <c r="F80" s="265">
        <f aca="true" t="shared" si="50" ref="F80:Q80">F26-F35-F68-F78</f>
        <v>0</v>
      </c>
      <c r="G80" s="265">
        <f t="shared" si="50"/>
        <v>0</v>
      </c>
      <c r="H80" s="265">
        <f t="shared" si="50"/>
        <v>0</v>
      </c>
      <c r="I80" s="265">
        <f t="shared" si="50"/>
        <v>0</v>
      </c>
      <c r="J80" s="265">
        <f t="shared" si="50"/>
        <v>0</v>
      </c>
      <c r="K80" s="265">
        <f t="shared" si="50"/>
        <v>0</v>
      </c>
      <c r="L80" s="265">
        <f t="shared" si="50"/>
        <v>0</v>
      </c>
      <c r="M80" s="265">
        <f t="shared" si="50"/>
        <v>0</v>
      </c>
      <c r="N80" s="265">
        <f t="shared" si="50"/>
        <v>0</v>
      </c>
      <c r="O80" s="265">
        <f t="shared" si="50"/>
        <v>0</v>
      </c>
      <c r="P80" s="265">
        <f t="shared" si="50"/>
        <v>0</v>
      </c>
      <c r="Q80" s="265">
        <f t="shared" si="50"/>
        <v>0</v>
      </c>
    </row>
    <row r="81" spans="1:17" ht="12.75" customHeight="1" thickTop="1">
      <c r="A81" s="1"/>
      <c r="B81" s="1"/>
      <c r="C81" s="1"/>
      <c r="E81" s="258">
        <f>IF(E15=0,0,E80/E15)</f>
        <v>0</v>
      </c>
      <c r="F81" s="258">
        <f aca="true" t="shared" si="51" ref="F81:P81">IF(F15=0,0,F80/F15)</f>
        <v>0</v>
      </c>
      <c r="G81" s="258">
        <f t="shared" si="51"/>
        <v>0</v>
      </c>
      <c r="H81" s="258">
        <f t="shared" si="51"/>
        <v>0</v>
      </c>
      <c r="I81" s="258">
        <f t="shared" si="51"/>
        <v>0</v>
      </c>
      <c r="J81" s="258">
        <f t="shared" si="51"/>
        <v>0</v>
      </c>
      <c r="K81" s="258">
        <f t="shared" si="51"/>
        <v>0</v>
      </c>
      <c r="L81" s="258">
        <f t="shared" si="51"/>
        <v>0</v>
      </c>
      <c r="M81" s="258">
        <f t="shared" si="51"/>
        <v>0</v>
      </c>
      <c r="N81" s="258">
        <f t="shared" si="51"/>
        <v>0</v>
      </c>
      <c r="O81" s="258">
        <f t="shared" si="51"/>
        <v>0</v>
      </c>
      <c r="P81" s="258">
        <f t="shared" si="51"/>
        <v>0</v>
      </c>
      <c r="Q81" s="258">
        <f>IF(Q15=0,0,Q80/Q15)</f>
        <v>0</v>
      </c>
    </row>
    <row r="82" spans="1:17" ht="12.75" customHeight="1">
      <c r="A82" s="1"/>
      <c r="B82" s="1"/>
      <c r="C82" s="1"/>
      <c r="Q82" s="78"/>
    </row>
    <row r="83" spans="1:3" ht="12.75" customHeight="1">
      <c r="A83" s="1"/>
      <c r="B83" s="1"/>
      <c r="C83" s="1"/>
    </row>
    <row r="84" spans="1:18" ht="12.75" customHeight="1">
      <c r="A84" s="1"/>
      <c r="B84" s="1"/>
      <c r="C84" s="1"/>
      <c r="E84" s="262">
        <f aca="true" t="shared" si="52" ref="E84:P84">E26-E35-E68-E72-E74-E75-E76</f>
        <v>0</v>
      </c>
      <c r="F84" s="262">
        <f t="shared" si="52"/>
        <v>0</v>
      </c>
      <c r="G84" s="262">
        <f t="shared" si="52"/>
        <v>0</v>
      </c>
      <c r="H84" s="262">
        <f t="shared" si="52"/>
        <v>0</v>
      </c>
      <c r="I84" s="262">
        <f t="shared" si="52"/>
        <v>0</v>
      </c>
      <c r="J84" s="262">
        <f t="shared" si="52"/>
        <v>0</v>
      </c>
      <c r="K84" s="262">
        <f t="shared" si="52"/>
        <v>0</v>
      </c>
      <c r="L84" s="262">
        <f t="shared" si="52"/>
        <v>0</v>
      </c>
      <c r="M84" s="262">
        <f t="shared" si="52"/>
        <v>0</v>
      </c>
      <c r="N84" s="262">
        <f t="shared" si="52"/>
        <v>0</v>
      </c>
      <c r="O84" s="262">
        <f t="shared" si="52"/>
        <v>0</v>
      </c>
      <c r="P84" s="262">
        <f t="shared" si="52"/>
        <v>0</v>
      </c>
      <c r="Q84" s="263"/>
      <c r="R84" s="263"/>
    </row>
    <row r="85" spans="1:18" ht="12.75" customHeight="1">
      <c r="A85" s="1"/>
      <c r="B85" s="1"/>
      <c r="C85" s="1"/>
      <c r="E85" s="262">
        <f>E84</f>
        <v>0</v>
      </c>
      <c r="F85" s="262">
        <f aca="true" t="shared" si="53" ref="F85:P85">E85+F84</f>
        <v>0</v>
      </c>
      <c r="G85" s="262">
        <f t="shared" si="53"/>
        <v>0</v>
      </c>
      <c r="H85" s="262">
        <f t="shared" si="53"/>
        <v>0</v>
      </c>
      <c r="I85" s="262">
        <f t="shared" si="53"/>
        <v>0</v>
      </c>
      <c r="J85" s="262">
        <f t="shared" si="53"/>
        <v>0</v>
      </c>
      <c r="K85" s="262">
        <f t="shared" si="53"/>
        <v>0</v>
      </c>
      <c r="L85" s="262">
        <f t="shared" si="53"/>
        <v>0</v>
      </c>
      <c r="M85" s="262">
        <f t="shared" si="53"/>
        <v>0</v>
      </c>
      <c r="N85" s="262">
        <f t="shared" si="53"/>
        <v>0</v>
      </c>
      <c r="O85" s="262">
        <f t="shared" si="53"/>
        <v>0</v>
      </c>
      <c r="P85" s="262">
        <f t="shared" si="53"/>
        <v>0</v>
      </c>
      <c r="Q85" s="263"/>
      <c r="R85" s="263"/>
    </row>
    <row r="86" spans="5:18" ht="12.75" customHeight="1">
      <c r="E86" s="263"/>
      <c r="F86" s="263"/>
      <c r="G86" s="263"/>
      <c r="H86" s="263"/>
      <c r="I86" s="263"/>
      <c r="J86" s="263"/>
      <c r="K86" s="263"/>
      <c r="L86" s="263"/>
      <c r="M86" s="263"/>
      <c r="N86" s="263"/>
      <c r="O86" s="263"/>
      <c r="P86" s="262"/>
      <c r="Q86" s="262"/>
      <c r="R86" s="263"/>
    </row>
    <row r="87" spans="5:18" ht="12.75" customHeight="1">
      <c r="E87" s="263"/>
      <c r="F87" s="263"/>
      <c r="G87" s="263"/>
      <c r="H87" s="263"/>
      <c r="I87" s="263"/>
      <c r="J87" s="263"/>
      <c r="K87" s="263"/>
      <c r="L87" s="263"/>
      <c r="M87" s="263"/>
      <c r="N87" s="263"/>
      <c r="O87" s="263"/>
      <c r="P87" s="263"/>
      <c r="Q87" s="263"/>
      <c r="R87" s="263"/>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printOptions/>
  <pageMargins left="0.75" right="0.75" top="1" bottom="0.75" header="0.5" footer="0.5"/>
  <pageSetup horizontalDpi="300" verticalDpi="300" orientation="landscape" scale="75"/>
</worksheet>
</file>

<file path=xl/worksheets/sheet15.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F6" sqref="F6:P6"/>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
      <c r="A1" s="5">
        <f>'1. Required Start-Up Funds'!A1</f>
        <v>0</v>
      </c>
    </row>
    <row r="2" ht="15">
      <c r="A2" s="5" t="s">
        <v>176</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'10. Cash Flow Statement'!P37</f>
        <v>0</v>
      </c>
      <c r="F8" s="102">
        <f aca="true" t="shared" si="0" ref="F8:P8">E37</f>
        <v>0</v>
      </c>
      <c r="G8" s="102">
        <f t="shared" si="0"/>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'13. Income Statement (2)'!E15*'7. Cash Receipts-Disbursements'!$G$8</f>
        <v>0</v>
      </c>
      <c r="F11" s="102">
        <f>'13. Income Statement (2)'!F15*'7. Cash Receipts-Disbursements'!$G$8</f>
        <v>0</v>
      </c>
      <c r="G11" s="102">
        <f>'13. Income Statement (2)'!G15*'7. Cash Receipts-Disbursements'!$G$8</f>
        <v>0</v>
      </c>
      <c r="H11" s="102">
        <f>'13. Income Statement (2)'!H15*'7. Cash Receipts-Disbursements'!$G$8</f>
        <v>0</v>
      </c>
      <c r="I11" s="102">
        <f>'13. Income Statement (2)'!I15*'7. Cash Receipts-Disbursements'!$G$8</f>
        <v>0</v>
      </c>
      <c r="J11" s="102">
        <f>'13. Income Statement (2)'!J15*'7. Cash Receipts-Disbursements'!$G$8</f>
        <v>0</v>
      </c>
      <c r="K11" s="102">
        <f>'13. Income Statement (2)'!K15*'7. Cash Receipts-Disbursements'!$G$8</f>
        <v>0</v>
      </c>
      <c r="L11" s="102">
        <f>'13. Income Statement (2)'!L15*'7. Cash Receipts-Disbursements'!$G$8</f>
        <v>0</v>
      </c>
      <c r="M11" s="102">
        <f>'13. Income Statement (2)'!M15*'7. Cash Receipts-Disbursements'!$G$8</f>
        <v>0</v>
      </c>
      <c r="N11" s="102">
        <f>'13. Income Statement (2)'!N15*'7. Cash Receipts-Disbursements'!$G$8</f>
        <v>0</v>
      </c>
      <c r="O11" s="102">
        <f>'13. Income Statement (2)'!O15*'7. Cash Receipts-Disbursements'!$G$8</f>
        <v>0</v>
      </c>
      <c r="P11" s="102">
        <f>'13. Income Statement (2)'!P15*'7. Cash Receipts-Disbursements'!$G$8</f>
        <v>0</v>
      </c>
      <c r="Q11" s="102">
        <f>SUM(E11:P11)</f>
        <v>0</v>
      </c>
    </row>
    <row r="12" spans="1:17" ht="12.75" customHeight="1" thickBot="1">
      <c r="A12" s="101"/>
      <c r="B12" s="101" t="s">
        <v>111</v>
      </c>
      <c r="C12" s="101"/>
      <c r="D12" s="98"/>
      <c r="E12" s="57">
        <f>('9. Income Statement'!O15*'7. Cash Receipts-Disbursements'!G10)+('9. Income Statement'!P15*'7. Cash Receipts-Disbursements'!G9)</f>
        <v>0</v>
      </c>
      <c r="F12" s="57">
        <f>('9. Income Statement'!P15*'7. Cash Receipts-Disbursements'!G10)+('13. Income Statement (2)'!E15*'7. Cash Receipts-Disbursements'!G9)</f>
        <v>0</v>
      </c>
      <c r="G12" s="57">
        <f>('13. Income Statement (2)'!E15*'7. Cash Receipts-Disbursements'!$G$10)+('13. Income Statement (2)'!F15*'7. Cash Receipts-Disbursements'!$G$9)</f>
        <v>0</v>
      </c>
      <c r="H12" s="57">
        <f>('13. Income Statement (2)'!F15*'7. Cash Receipts-Disbursements'!$G$10)+('13. Income Statement (2)'!G15*'7. Cash Receipts-Disbursements'!$G$9)</f>
        <v>0</v>
      </c>
      <c r="I12" s="57">
        <f>('13. Income Statement (2)'!G15*'7. Cash Receipts-Disbursements'!$G$10)+('13. Income Statement (2)'!H15*'7. Cash Receipts-Disbursements'!$G$9)</f>
        <v>0</v>
      </c>
      <c r="J12" s="57">
        <f>('13. Income Statement (2)'!H15*'7. Cash Receipts-Disbursements'!$G$10)+('13. Income Statement (2)'!I15*'7. Cash Receipts-Disbursements'!$G$9)</f>
        <v>0</v>
      </c>
      <c r="K12" s="57">
        <f>('13. Income Statement (2)'!I15*'7. Cash Receipts-Disbursements'!$G$10)+('13. Income Statement (2)'!J15*'7. Cash Receipts-Disbursements'!$G$9)</f>
        <v>0</v>
      </c>
      <c r="L12" s="57">
        <f>('13. Income Statement (2)'!J15*'7. Cash Receipts-Disbursements'!$G$10)+('13. Income Statement (2)'!K15*'7. Cash Receipts-Disbursements'!$G$9)</f>
        <v>0</v>
      </c>
      <c r="M12" s="57">
        <f>('13. Income Statement (2)'!K15*'7. Cash Receipts-Disbursements'!$G$10)+('13. Income Statement (2)'!L15*'7. Cash Receipts-Disbursements'!$G$9)</f>
        <v>0</v>
      </c>
      <c r="N12" s="57">
        <f>('13. Income Statement (2)'!L15*'7. Cash Receipts-Disbursements'!$G$10)+('13. Income Statement (2)'!M15*'7. Cash Receipts-Disbursements'!$G$9)</f>
        <v>0</v>
      </c>
      <c r="O12" s="57">
        <f>('13. Income Statement (2)'!M15*'7. Cash Receipts-Disbursements'!$G$10)+('13. Income Statement (2)'!N15*'7. Cash Receipts-Disbursements'!$G$9)</f>
        <v>0</v>
      </c>
      <c r="P12" s="57">
        <f>('13. Income Statement (2)'!N15*'7. Cash Receipts-Disbursements'!$G$10)+('13. Income Statement (2)'!O15*'7. Cash Receipts-Disbursements'!$G$9)</f>
        <v>0</v>
      </c>
      <c r="Q12" s="57">
        <f>SUM(E12:P12)</f>
        <v>0</v>
      </c>
    </row>
    <row r="13" spans="1:17" ht="12.75" customHeight="1">
      <c r="A13" s="101" t="s">
        <v>239</v>
      </c>
      <c r="B13" s="101"/>
      <c r="C13" s="101"/>
      <c r="D13" s="98"/>
      <c r="E13" s="102">
        <f aca="true" t="shared" si="1" ref="E13:Q13">SUM(E11:E12)</f>
        <v>0</v>
      </c>
      <c r="F13" s="102">
        <f t="shared" si="1"/>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('7. Cash Receipts-Disbursements'!G15*'13. Income Statement (2)'!E24)+('7. Cash Receipts-Disbursements'!G16*'9. Income Statement'!P24)+('7. Cash Receipts-Disbursements'!G17*'9. Income Statement'!O15)</f>
        <v>0</v>
      </c>
      <c r="F19" s="102">
        <f>('7. Cash Receipts-Disbursements'!G15*'13. Income Statement (2)'!F24)+('7. Cash Receipts-Disbursements'!G16*'13. Income Statement (2)'!E24)+('7. Cash Receipts-Disbursements'!G17*'9. Income Statement'!P24)</f>
        <v>0</v>
      </c>
      <c r="G19" s="102">
        <f>('7. Cash Receipts-Disbursements'!$G$15*'13. Income Statement (2)'!G24)+('7. Cash Receipts-Disbursements'!$G$16*'13. Income Statement (2)'!F24)+('7. Cash Receipts-Disbursements'!$G$17*'13. Income Statement (2)'!E24)</f>
        <v>0</v>
      </c>
      <c r="H19" s="102">
        <f>('7. Cash Receipts-Disbursements'!$G$15*'13. Income Statement (2)'!H24)+('7. Cash Receipts-Disbursements'!$G$16*'13. Income Statement (2)'!G24)+('7. Cash Receipts-Disbursements'!$G$17*'13. Income Statement (2)'!F24)</f>
        <v>0</v>
      </c>
      <c r="I19" s="102">
        <f>('7. Cash Receipts-Disbursements'!$G$15*'13. Income Statement (2)'!I24)+('7. Cash Receipts-Disbursements'!$G$16*'13. Income Statement (2)'!H24)+('7. Cash Receipts-Disbursements'!$G$17*'13. Income Statement (2)'!G24)</f>
        <v>0</v>
      </c>
      <c r="J19" s="102">
        <f>('7. Cash Receipts-Disbursements'!$G$15*'13. Income Statement (2)'!J24)+('7. Cash Receipts-Disbursements'!$G$16*'13. Income Statement (2)'!I24)+('7. Cash Receipts-Disbursements'!$G$17*'13. Income Statement (2)'!H24)</f>
        <v>0</v>
      </c>
      <c r="K19" s="102">
        <f>('7. Cash Receipts-Disbursements'!$G$15*'13. Income Statement (2)'!K24)+('7. Cash Receipts-Disbursements'!$G$16*'13. Income Statement (2)'!J24)+('7. Cash Receipts-Disbursements'!$G$17*'13. Income Statement (2)'!I24)</f>
        <v>0</v>
      </c>
      <c r="L19" s="102">
        <f>('7. Cash Receipts-Disbursements'!$G$15*'13. Income Statement (2)'!L24)+('7. Cash Receipts-Disbursements'!$G$16*'13. Income Statement (2)'!K24)+('7. Cash Receipts-Disbursements'!$G$17*'13. Income Statement (2)'!J24)</f>
        <v>0</v>
      </c>
      <c r="M19" s="102">
        <f>('7. Cash Receipts-Disbursements'!$G$15*'13. Income Statement (2)'!M24)+('7. Cash Receipts-Disbursements'!$G$16*'13. Income Statement (2)'!L24)+('7. Cash Receipts-Disbursements'!$G$17*'13. Income Statement (2)'!K24)</f>
        <v>0</v>
      </c>
      <c r="N19" s="102">
        <f>('7. Cash Receipts-Disbursements'!$G$15*'13. Income Statement (2)'!N24)+('7. Cash Receipts-Disbursements'!$G$16*'13. Income Statement (2)'!M24)+('7. Cash Receipts-Disbursements'!$G$17*'13. Income Statement (2)'!L24)</f>
        <v>0</v>
      </c>
      <c r="O19" s="102">
        <f>('7. Cash Receipts-Disbursements'!$G$15*'13. Income Statement (2)'!O24)+('7. Cash Receipts-Disbursements'!$G$16*'13. Income Statement (2)'!N24)+('7. Cash Receipts-Disbursements'!$G$17*'13. Income Statement (2)'!M24)</f>
        <v>0</v>
      </c>
      <c r="P19" s="102">
        <f>('7. Cash Receipts-Disbursements'!$G$15*'13. Income Statement (2)'!P24)+('7. Cash Receipts-Disbursements'!$G$16*'13. Income Statement (2)'!O24)+('7. Cash Receipts-Disbursements'!$G$17*'13. Income Statement (2)'!N24)</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'13. Income Statement (2)'!E35</f>
        <v>0</v>
      </c>
      <c r="F21" s="102">
        <f>'13. Income Statement (2)'!F35</f>
        <v>0</v>
      </c>
      <c r="G21" s="102">
        <f>'13. Income Statement (2)'!G35</f>
        <v>0</v>
      </c>
      <c r="H21" s="102">
        <f>'13. Income Statement (2)'!H35</f>
        <v>0</v>
      </c>
      <c r="I21" s="102">
        <f>'13. Income Statement (2)'!I35</f>
        <v>0</v>
      </c>
      <c r="J21" s="102">
        <f>'13. Income Statement (2)'!J35</f>
        <v>0</v>
      </c>
      <c r="K21" s="102">
        <f>'13. Income Statement (2)'!K35</f>
        <v>0</v>
      </c>
      <c r="L21" s="102">
        <f>'13. Income Statement (2)'!L35</f>
        <v>0</v>
      </c>
      <c r="M21" s="102">
        <f>'13. Income Statement (2)'!M35</f>
        <v>0</v>
      </c>
      <c r="N21" s="102">
        <f>'13. Income Statement (2)'!N35</f>
        <v>0</v>
      </c>
      <c r="O21" s="102">
        <f>'13. Income Statement (2)'!O35</f>
        <v>0</v>
      </c>
      <c r="P21" s="102">
        <f>'13. Income Statement (2)'!P35</f>
        <v>0</v>
      </c>
      <c r="Q21" s="102">
        <f aca="true" t="shared" si="2" ref="Q21:Q28">SUM(E21:P21)</f>
        <v>0</v>
      </c>
    </row>
    <row r="22" spans="1:17" ht="12.75" customHeight="1">
      <c r="A22" s="101"/>
      <c r="B22" s="101"/>
      <c r="C22" s="101" t="str">
        <f>'9. Income Statement'!A37</f>
        <v>Fixed Business Expenses</v>
      </c>
      <c r="D22" s="98"/>
      <c r="E22" s="102">
        <f>'13. Income Statement (2)'!E68</f>
        <v>0</v>
      </c>
      <c r="F22" s="102">
        <f>'13. Income Statement (2)'!F68</f>
        <v>0</v>
      </c>
      <c r="G22" s="102">
        <f>'13. Income Statement (2)'!G68</f>
        <v>0</v>
      </c>
      <c r="H22" s="102">
        <f>'13. Income Statement (2)'!H68</f>
        <v>0</v>
      </c>
      <c r="I22" s="102">
        <f>'13. Income Statement (2)'!I68</f>
        <v>0</v>
      </c>
      <c r="J22" s="102">
        <f>'13. Income Statement (2)'!J68</f>
        <v>0</v>
      </c>
      <c r="K22" s="102">
        <f>'13. Income Statement (2)'!K68</f>
        <v>0</v>
      </c>
      <c r="L22" s="102">
        <f>'13. Income Statement (2)'!L68</f>
        <v>0</v>
      </c>
      <c r="M22" s="102">
        <f>'13. Income Statement (2)'!M68</f>
        <v>0</v>
      </c>
      <c r="N22" s="102">
        <f>'13. Income Statement (2)'!N68</f>
        <v>0</v>
      </c>
      <c r="O22" s="102">
        <f>'13. Income Statement (2)'!O68</f>
        <v>0</v>
      </c>
      <c r="P22" s="102">
        <f>'13. Income Statement (2)'!P68</f>
        <v>0</v>
      </c>
      <c r="Q22" s="102">
        <f t="shared" si="2"/>
        <v>0</v>
      </c>
    </row>
    <row r="23" spans="1:17" ht="12.75" customHeight="1">
      <c r="A23" s="101"/>
      <c r="B23" s="101"/>
      <c r="C23" s="101" t="s">
        <v>118</v>
      </c>
      <c r="D23" s="98"/>
      <c r="E23" s="102">
        <v>0</v>
      </c>
      <c r="F23" s="102">
        <v>0</v>
      </c>
      <c r="G23" s="102">
        <f>SUM('13. Income Statement (2)'!E77:G77)</f>
        <v>0</v>
      </c>
      <c r="H23" s="102">
        <v>0</v>
      </c>
      <c r="I23" s="102">
        <v>0</v>
      </c>
      <c r="J23" s="102">
        <f>SUM('13. Income Statement (2)'!H77:J77)</f>
        <v>0</v>
      </c>
      <c r="K23" s="102">
        <v>0</v>
      </c>
      <c r="L23" s="102">
        <v>0</v>
      </c>
      <c r="M23" s="102">
        <f>SUM('13. Income Statement (2)'!K77:M77)</f>
        <v>0</v>
      </c>
      <c r="N23" s="102">
        <v>0</v>
      </c>
      <c r="O23" s="102">
        <v>0</v>
      </c>
      <c r="P23" s="102">
        <f>SUM('13. Income Statement (2)'!N77:P77)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'1. Required Start-Up Funds'!J42</f>
        <v>0</v>
      </c>
      <c r="F25" s="102">
        <f aca="true" t="shared" si="3" ref="F25:P25">E25</f>
        <v>0</v>
      </c>
      <c r="G25" s="102">
        <f t="shared" si="3"/>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f>'7. Cash Receipts-Disbursements'!G22/12*'10. Cash Flow Statement'!P40</f>
        <v>0</v>
      </c>
      <c r="F26" s="102">
        <f>'7. Cash Receipts-Disbursements'!G22/12*'14. Cash Flow Statement (2)'!E40</f>
        <v>0</v>
      </c>
      <c r="G26" s="102">
        <f>('7. Cash Receipts-Disbursements'!$G$22/12)*F40</f>
        <v>0</v>
      </c>
      <c r="H26" s="102">
        <f>('7. Cash Receipts-Disbursements'!$G$22/12)*G40</f>
        <v>0</v>
      </c>
      <c r="I26" s="102">
        <f>('7. Cash Receipts-Disbursements'!$G$22/12)*H40</f>
        <v>0</v>
      </c>
      <c r="J26" s="102">
        <f>('7. Cash Receipts-Disbursements'!$G$22/12)*I40</f>
        <v>0</v>
      </c>
      <c r="K26" s="102">
        <f>('7. Cash Receipts-Disbursements'!$G$22/12)*J40</f>
        <v>0</v>
      </c>
      <c r="L26" s="102">
        <f>('7. Cash Receipts-Disbursements'!$G$22/12)*K40</f>
        <v>0</v>
      </c>
      <c r="M26" s="102">
        <f>('7. Cash Receipts-Disbursements'!$G$22/12)*L40</f>
        <v>0</v>
      </c>
      <c r="N26" s="102">
        <f>('7. Cash Receipts-Disbursements'!$G$22/12)*M40</f>
        <v>0</v>
      </c>
      <c r="O26" s="102">
        <f>('7. Cash Receipts-Disbursements'!$G$22/12)*N40</f>
        <v>0</v>
      </c>
      <c r="P26" s="102">
        <f>('7. Cash Receipts-Disbursements'!$G$22/12)*O40</f>
        <v>0</v>
      </c>
      <c r="Q26" s="102">
        <f t="shared" si="2"/>
        <v>0</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261">
        <f aca="true" t="shared" si="5" ref="E31:Q31">E13-E29</f>
        <v>0</v>
      </c>
      <c r="F31" s="261">
        <f t="shared" si="5"/>
        <v>0</v>
      </c>
      <c r="G31" s="261">
        <f t="shared" si="5"/>
        <v>0</v>
      </c>
      <c r="H31" s="261">
        <f t="shared" si="5"/>
        <v>0</v>
      </c>
      <c r="I31" s="261">
        <f t="shared" si="5"/>
        <v>0</v>
      </c>
      <c r="J31" s="261">
        <f t="shared" si="5"/>
        <v>0</v>
      </c>
      <c r="K31" s="261">
        <f t="shared" si="5"/>
        <v>0</v>
      </c>
      <c r="L31" s="261">
        <f t="shared" si="5"/>
        <v>0</v>
      </c>
      <c r="M31" s="261">
        <f t="shared" si="5"/>
        <v>0</v>
      </c>
      <c r="N31" s="261">
        <f t="shared" si="5"/>
        <v>0</v>
      </c>
      <c r="O31" s="261">
        <f t="shared" si="5"/>
        <v>0</v>
      </c>
      <c r="P31" s="261">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Receipts-Disbursements'!$G$21-'14. Cash Flow Statement (2)'!E33,0)</f>
        <v>0</v>
      </c>
      <c r="F35" s="53">
        <f>IF((F33-'7. Cash Receipts-Disbursements'!$G$21)&lt;0,'7. Cash Receipts-Disbursements'!$G$21-'14. Cash Flow Statement (2)'!F33,0)</f>
        <v>0</v>
      </c>
      <c r="G35" s="53">
        <f>IF((G33-'7. Cash Receipts-Disbursements'!$G$21)&lt;0,'7. Cash Receipts-Disbursements'!$G$21-'14. Cash Flow Statement (2)'!G33,0)</f>
        <v>0</v>
      </c>
      <c r="H35" s="53">
        <f>IF((H33-'7. Cash Receipts-Disbursements'!$G$21)&lt;0,'7. Cash Receipts-Disbursements'!$G$21-'14. Cash Flow Statement (2)'!H33,0)</f>
        <v>0</v>
      </c>
      <c r="I35" s="53">
        <f>IF((I33-'7. Cash Receipts-Disbursements'!$G$21)&lt;0,'7. Cash Receipts-Disbursements'!$G$21-'14. Cash Flow Statement (2)'!I33,0)</f>
        <v>0</v>
      </c>
      <c r="J35" s="53">
        <f>IF((J33-'7. Cash Receipts-Disbursements'!$G$21)&lt;0,'7. Cash Receipts-Disbursements'!$G$21-'14. Cash Flow Statement (2)'!J33,0)</f>
        <v>0</v>
      </c>
      <c r="K35" s="53">
        <f>IF((K33-'7. Cash Receipts-Disbursements'!$G$21)&lt;0,'7. Cash Receipts-Disbursements'!$G$21-'14. Cash Flow Statement (2)'!K33,0)</f>
        <v>0</v>
      </c>
      <c r="L35" s="53">
        <f>IF((L33-'7. Cash Receipts-Disbursements'!$G$21)&lt;0,'7. Cash Receipts-Disbursements'!$G$21-'14. Cash Flow Statement (2)'!L33,0)</f>
        <v>0</v>
      </c>
      <c r="M35" s="53">
        <f>IF((M33-'7. Cash Receipts-Disbursements'!$G$21)&lt;0,'7. Cash Receipts-Disbursements'!$G$21-'14. Cash Flow Statement (2)'!M33,0)</f>
        <v>0</v>
      </c>
      <c r="N35" s="53">
        <f>IF((N33-'7. Cash Receipts-Disbursements'!$G$21)&lt;0,'7. Cash Receipts-Disbursements'!$G$21-'14. Cash Flow Statement (2)'!N33,0)</f>
        <v>0</v>
      </c>
      <c r="O35" s="53">
        <f>IF((O33-'7. Cash Receipts-Disbursements'!$G$21)&lt;0,'7. Cash Receipts-Disbursements'!$G$21-'14. Cash Flow Statement (2)'!O33,0)</f>
        <v>0</v>
      </c>
      <c r="P35" s="53">
        <f>IF((P33-'7. Cash Receipts-Disbursements'!$G$21)&lt;0,'7. Cash Receipts-Disbursements'!$G$21-'14.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E35+'10. Cash Flow Statement'!P40-'14. Cash Flow Statement (2)'!E27</f>
        <v>0</v>
      </c>
      <c r="F40" s="102">
        <f aca="true" t="shared" si="8" ref="F40:P40">E40+F35-F27</f>
        <v>0</v>
      </c>
      <c r="G40" s="102">
        <f t="shared" si="8"/>
        <v>0</v>
      </c>
      <c r="H40" s="102">
        <f t="shared" si="8"/>
        <v>0</v>
      </c>
      <c r="I40" s="102">
        <f t="shared" si="8"/>
        <v>0</v>
      </c>
      <c r="J40" s="102">
        <f t="shared" si="8"/>
        <v>0</v>
      </c>
      <c r="K40" s="102">
        <f t="shared" si="8"/>
        <v>0</v>
      </c>
      <c r="L40" s="102">
        <f t="shared" si="8"/>
        <v>0</v>
      </c>
      <c r="M40" s="102">
        <f t="shared" si="8"/>
        <v>0</v>
      </c>
      <c r="N40" s="102">
        <f t="shared" si="8"/>
        <v>0</v>
      </c>
      <c r="O40" s="102">
        <f t="shared" si="8"/>
        <v>0</v>
      </c>
      <c r="P40" s="102">
        <f t="shared" si="8"/>
        <v>0</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5" right="0.75" top="1" bottom="0.75" header="0.5" footer="0.5"/>
  <pageSetup blackAndWhite="1" horizontalDpi="300" verticalDpi="300" orientation="landscape" scale="75"/>
</worksheet>
</file>

<file path=xl/worksheets/sheet16.xml><?xml version="1.0" encoding="utf-8"?>
<worksheet xmlns="http://schemas.openxmlformats.org/spreadsheetml/2006/main" xmlns:r="http://schemas.openxmlformats.org/officeDocument/2006/relationships">
  <dimension ref="A1:R66"/>
  <sheetViews>
    <sheetView showGridLines="0" zoomScalePageLayoutView="0" workbookViewId="0" topLeftCell="C1">
      <selection activeCell="I53" sqref="I53"/>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
      <c r="A1" s="5">
        <f>'1. Required Start-Up Funds'!A1</f>
        <v>0</v>
      </c>
    </row>
    <row r="2" ht="15">
      <c r="A2" s="5" t="s">
        <v>177</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126</v>
      </c>
      <c r="G6" s="100"/>
      <c r="H6" s="99"/>
      <c r="I6" s="48" t="s">
        <v>178</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'11. Balance Sheet'!I10</f>
        <v>0</v>
      </c>
      <c r="G10" s="102"/>
      <c r="H10" s="102"/>
      <c r="I10" s="102">
        <f>'14. Cash Flow Statement (2)'!P37</f>
        <v>0</v>
      </c>
      <c r="J10" s="98"/>
      <c r="K10" s="98"/>
      <c r="L10" s="98"/>
      <c r="M10" s="98"/>
      <c r="N10" s="98"/>
      <c r="O10" s="98"/>
      <c r="P10" s="98"/>
      <c r="Q10" s="21"/>
      <c r="R10" s="21"/>
    </row>
    <row r="11" spans="1:18" ht="12.75" customHeight="1">
      <c r="A11" s="101"/>
      <c r="B11" s="101"/>
      <c r="C11" s="101" t="s">
        <v>111</v>
      </c>
      <c r="D11" s="98"/>
      <c r="E11" s="98"/>
      <c r="F11" s="102">
        <f>'11. Balance Sheet'!I11</f>
        <v>0</v>
      </c>
      <c r="G11" s="102"/>
      <c r="H11" s="102"/>
      <c r="I11" s="102">
        <f>F11+'13. Income Statement (2)'!Q15-'14. Cash Flow Statement (2)'!Q13</f>
        <v>0</v>
      </c>
      <c r="J11" s="98"/>
      <c r="K11" s="98"/>
      <c r="L11" s="98"/>
      <c r="M11" s="98"/>
      <c r="N11" s="98"/>
      <c r="O11" s="98"/>
      <c r="P11" s="98"/>
      <c r="Q11" s="21"/>
      <c r="R11" s="21"/>
    </row>
    <row r="12" spans="1:18" ht="12.75" customHeight="1">
      <c r="A12" s="101"/>
      <c r="B12" s="101"/>
      <c r="C12" s="101" t="s">
        <v>12</v>
      </c>
      <c r="D12" s="98"/>
      <c r="E12" s="98"/>
      <c r="F12" s="102">
        <f>'11. Balance Sheet'!I12</f>
        <v>0</v>
      </c>
      <c r="G12" s="102"/>
      <c r="H12" s="102"/>
      <c r="I12" s="102">
        <f>F12</f>
        <v>0</v>
      </c>
      <c r="J12" s="98"/>
      <c r="K12" s="98"/>
      <c r="L12" s="98"/>
      <c r="M12" s="98"/>
      <c r="N12" s="98"/>
      <c r="O12" s="98"/>
      <c r="P12" s="98"/>
      <c r="Q12" s="21"/>
      <c r="R12" s="21"/>
    </row>
    <row r="13" spans="1:18" ht="12.75" customHeight="1">
      <c r="A13" s="101"/>
      <c r="B13" s="101"/>
      <c r="C13" s="101" t="s">
        <v>13</v>
      </c>
      <c r="D13" s="98"/>
      <c r="E13" s="98"/>
      <c r="F13" s="102">
        <f>'11. Balance Sheet'!I13</f>
        <v>0</v>
      </c>
      <c r="G13" s="102"/>
      <c r="H13" s="102"/>
      <c r="I13" s="102">
        <f>IF(F13='8. Beginning Balance Sheet'!F13,'8. Beginning Balance Sheet'!F13,'15. Balance Sheet (2)'!F13-'7. Cash Receipts-Disbursements'!J26)</f>
        <v>0</v>
      </c>
      <c r="J13" s="98"/>
      <c r="K13" s="98"/>
      <c r="L13" s="98"/>
      <c r="M13" s="98"/>
      <c r="N13" s="98"/>
      <c r="O13" s="98"/>
      <c r="P13" s="98"/>
      <c r="Q13" s="21"/>
      <c r="R13" s="21"/>
    </row>
    <row r="14" spans="1:18" ht="12.75" customHeight="1" thickBot="1">
      <c r="A14" s="101"/>
      <c r="B14" s="101"/>
      <c r="C14" s="101" t="s">
        <v>14</v>
      </c>
      <c r="D14" s="98"/>
      <c r="E14" s="98"/>
      <c r="F14" s="57">
        <f>'11. Balance Sheet'!I14</f>
        <v>0</v>
      </c>
      <c r="G14" s="102"/>
      <c r="H14" s="102"/>
      <c r="I14" s="57">
        <f>IF(F14='8. Beginning Balance Sheet'!F14,'8. Beginning Balance Sheet'!F14,'15. Balance Sheet (2)'!F14-'7. Cash Receipts-Disbursements'!J27)</f>
        <v>0</v>
      </c>
      <c r="J14" s="98"/>
      <c r="K14" s="98"/>
      <c r="L14" s="98"/>
      <c r="M14" s="98"/>
      <c r="N14" s="98"/>
      <c r="O14" s="98"/>
      <c r="P14" s="98"/>
      <c r="Q14" s="21"/>
      <c r="R14" s="21"/>
    </row>
    <row r="15" spans="1:18" ht="12.75" customHeight="1">
      <c r="A15" s="101"/>
      <c r="B15" s="101" t="s">
        <v>15</v>
      </c>
      <c r="C15" s="101"/>
      <c r="D15" s="98"/>
      <c r="E15" s="102"/>
      <c r="F15" s="102">
        <f>SUM(F10:F14)</f>
        <v>0</v>
      </c>
      <c r="G15" s="102"/>
      <c r="H15" s="102"/>
      <c r="I15" s="102">
        <f>SUM(I10:I14)</f>
        <v>0</v>
      </c>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'11. Balance Sheet'!I18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'11. Balance Sheet'!I19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'11. Balance Sheet'!I20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'11. Balance Sheet'!I21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'11. Balance Sheet'!I22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'11. Balance Sheet'!I23</f>
        <v>0</v>
      </c>
      <c r="G23" s="102"/>
      <c r="H23" s="102"/>
      <c r="I23" s="102">
        <f t="shared" si="0"/>
        <v>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'11. Balance Sheet'!I24</f>
        <v>0</v>
      </c>
      <c r="G24" s="102"/>
      <c r="H24" s="102"/>
      <c r="I24" s="57">
        <f>F24+'14. Cash Flow Statement (2)'!Q17</f>
        <v>0</v>
      </c>
      <c r="J24" s="102"/>
      <c r="K24" s="102"/>
      <c r="L24" s="102"/>
      <c r="M24" s="102"/>
      <c r="N24" s="102"/>
      <c r="O24" s="102"/>
      <c r="P24" s="102"/>
      <c r="Q24" s="22"/>
      <c r="R24" s="22"/>
    </row>
    <row r="25" spans="1:18" ht="12.75" customHeight="1">
      <c r="A25" s="101"/>
      <c r="B25" s="101" t="s">
        <v>148</v>
      </c>
      <c r="C25" s="101"/>
      <c r="D25" s="98"/>
      <c r="E25" s="102"/>
      <c r="F25" s="102">
        <f>SUM(F18:F24)</f>
        <v>0</v>
      </c>
      <c r="G25" s="102"/>
      <c r="H25" s="102"/>
      <c r="I25" s="102">
        <f>SUM(I18:I24)</f>
        <v>0</v>
      </c>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'11. Balance Sheet'!I27</f>
        <v>0</v>
      </c>
      <c r="G27" s="102"/>
      <c r="H27" s="102"/>
      <c r="I27" s="102">
        <f>F27+'13. Income Statement (2)'!Q72</f>
        <v>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0</v>
      </c>
      <c r="G29" s="102"/>
      <c r="H29" s="102"/>
      <c r="I29" s="65">
        <f>INT(I15+I25-I27)</f>
        <v>0</v>
      </c>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'11. Balance Sheet'!I35</f>
        <v>0</v>
      </c>
      <c r="G35" s="102"/>
      <c r="H35" s="102"/>
      <c r="I35" s="102">
        <f>F35+'13. Income Statement (2)'!Q24-'14. Cash Flow Statement (2)'!Q19</f>
        <v>0</v>
      </c>
      <c r="J35" s="102"/>
      <c r="K35" s="102"/>
      <c r="L35" s="102"/>
      <c r="M35" s="102"/>
      <c r="N35" s="102"/>
      <c r="O35" s="102"/>
      <c r="P35" s="102"/>
      <c r="Q35" s="22"/>
      <c r="R35" s="22"/>
    </row>
    <row r="36" spans="1:18" ht="12.75" customHeight="1">
      <c r="A36" s="1"/>
      <c r="B36" s="1"/>
      <c r="C36" s="1" t="s">
        <v>20</v>
      </c>
      <c r="D36" s="45"/>
      <c r="E36" s="103"/>
      <c r="F36" s="102">
        <f>'11. Balance Sheet'!I36</f>
        <v>0</v>
      </c>
      <c r="G36" s="102"/>
      <c r="H36" s="102"/>
      <c r="I36" s="102">
        <f>'21. Amoritization Schedule'!R21+'8. Beginning Balance Sheet'!F36</f>
        <v>0</v>
      </c>
      <c r="J36" s="103"/>
      <c r="K36" s="103"/>
      <c r="L36" s="103"/>
      <c r="M36" s="103"/>
      <c r="N36" s="103"/>
      <c r="O36" s="103"/>
      <c r="P36" s="103"/>
      <c r="Q36" s="23"/>
      <c r="R36" s="21"/>
    </row>
    <row r="37" spans="1:18" ht="12.75" customHeight="1">
      <c r="A37" s="1"/>
      <c r="B37" s="1"/>
      <c r="C37" s="1" t="s">
        <v>21</v>
      </c>
      <c r="D37" s="45"/>
      <c r="E37" s="98"/>
      <c r="F37" s="102">
        <f>'11. Balance Sheet'!I37</f>
        <v>0</v>
      </c>
      <c r="G37" s="102"/>
      <c r="H37" s="102"/>
      <c r="I37" s="102">
        <f>'21. Amoritization Schedule'!R41+'8. Beginning Balance Sheet'!F37</f>
        <v>0</v>
      </c>
      <c r="J37" s="98"/>
      <c r="K37" s="98"/>
      <c r="L37" s="98"/>
      <c r="M37" s="98"/>
      <c r="N37" s="98"/>
      <c r="O37" s="98"/>
      <c r="P37" s="98"/>
      <c r="Q37" s="21"/>
      <c r="R37" s="21"/>
    </row>
    <row r="38" spans="1:18" ht="12.75" customHeight="1" thickBot="1">
      <c r="A38" s="1"/>
      <c r="B38" s="1"/>
      <c r="C38" s="1" t="s">
        <v>124</v>
      </c>
      <c r="D38" s="45"/>
      <c r="E38" s="98"/>
      <c r="F38" s="57">
        <f>'11. Balance Sheet'!I38</f>
        <v>0</v>
      </c>
      <c r="G38" s="102"/>
      <c r="H38" s="102"/>
      <c r="I38" s="57">
        <f>'14. Cash Flow Statement (2)'!P40+'8. Beginning Balance Sheet'!F38</f>
        <v>0</v>
      </c>
      <c r="J38" s="98"/>
      <c r="K38" s="98"/>
      <c r="L38" s="98"/>
      <c r="M38" s="98"/>
      <c r="N38" s="98"/>
      <c r="O38" s="98"/>
      <c r="P38" s="98"/>
      <c r="Q38" s="21"/>
      <c r="R38" s="21"/>
    </row>
    <row r="39" spans="1:18" ht="12.75" customHeight="1">
      <c r="A39" s="1"/>
      <c r="B39" s="1" t="s">
        <v>23</v>
      </c>
      <c r="C39" s="1"/>
      <c r="D39" s="45"/>
      <c r="E39" s="98"/>
      <c r="F39" s="102">
        <f>SUM(F35:F38)</f>
        <v>0</v>
      </c>
      <c r="G39" s="102"/>
      <c r="H39" s="102"/>
      <c r="I39" s="102">
        <f>SUM(I35:I38)</f>
        <v>0</v>
      </c>
      <c r="J39" s="98"/>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'11. Balance Sheet'!I42</f>
        <v>0</v>
      </c>
      <c r="G42" s="53"/>
      <c r="H42" s="53"/>
      <c r="I42" s="53">
        <f>F42</f>
        <v>0</v>
      </c>
      <c r="J42" s="45"/>
      <c r="K42" s="45"/>
      <c r="L42" s="45"/>
      <c r="M42" s="45"/>
      <c r="N42" s="45"/>
      <c r="O42" s="45"/>
      <c r="P42" s="45"/>
      <c r="Q42" s="7"/>
      <c r="R42" s="7"/>
    </row>
    <row r="43" spans="1:18" ht="12.75" customHeight="1">
      <c r="A43" s="1"/>
      <c r="B43" s="1"/>
      <c r="C43" s="1" t="s">
        <v>26</v>
      </c>
      <c r="D43" s="45"/>
      <c r="E43" s="45"/>
      <c r="F43" s="53">
        <f>'11. Balance Sheet'!I43</f>
        <v>0</v>
      </c>
      <c r="G43" s="53"/>
      <c r="H43" s="53"/>
      <c r="I43" s="53">
        <f>F43+'13. Income Statement (2)'!Q80</f>
        <v>0</v>
      </c>
      <c r="J43" s="45"/>
      <c r="K43" s="45"/>
      <c r="L43" s="45"/>
      <c r="M43" s="45"/>
      <c r="N43" s="45"/>
      <c r="O43" s="45"/>
      <c r="P43" s="45"/>
      <c r="Q43" s="7"/>
      <c r="R43" s="7"/>
    </row>
    <row r="44" spans="1:18" ht="12.75" customHeight="1" thickBot="1">
      <c r="A44" s="1"/>
      <c r="B44" s="1"/>
      <c r="C44" s="1" t="s">
        <v>27</v>
      </c>
      <c r="D44" s="45"/>
      <c r="E44" s="45"/>
      <c r="F44" s="57">
        <f>'11. Balance Sheet'!I44</f>
        <v>0</v>
      </c>
      <c r="G44" s="102"/>
      <c r="H44" s="53"/>
      <c r="I44" s="57">
        <f>F44+'14. Cash Flow Statement (2)'!Q28</f>
        <v>0</v>
      </c>
      <c r="J44" s="45"/>
      <c r="K44" s="45"/>
      <c r="L44" s="45"/>
      <c r="M44" s="45"/>
      <c r="N44" s="45"/>
      <c r="O44" s="45"/>
      <c r="P44" s="45"/>
      <c r="Q44" s="7"/>
      <c r="R44" s="7"/>
    </row>
    <row r="45" spans="1:16" ht="12.75" customHeight="1">
      <c r="A45" s="1"/>
      <c r="B45" s="1" t="s">
        <v>134</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0</v>
      </c>
      <c r="G47" s="102"/>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7.xml><?xml version="1.0" encoding="utf-8"?>
<worksheet xmlns="http://schemas.openxmlformats.org/spreadsheetml/2006/main" xmlns:r="http://schemas.openxmlformats.org/officeDocument/2006/relationships">
  <dimension ref="A1:Q86"/>
  <sheetViews>
    <sheetView showGridLines="0" zoomScalePageLayoutView="0" workbookViewId="0" topLeftCell="E1">
      <selection activeCell="R83" sqref="R83"/>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
      <c r="A1" s="5">
        <f>'1. Required Start-Up Funds'!A1</f>
        <v>0</v>
      </c>
    </row>
    <row r="2" ht="15">
      <c r="A2" s="5" t="s">
        <v>179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99</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 t="shared" si="0"/>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(2)'!H16,"")</f>
      </c>
      <c r="F11" s="53">
        <f>IF('5. Projected Sales Forecast (2)'!$E$9&gt;0,'5. Projected Sales Forecast (2)'!$E$9*'5. Projected Sales Forecast (2)'!I16,"")</f>
      </c>
      <c r="G11" s="53">
        <f>IF('5. Projected Sales Forecast (2)'!$E$9&gt;0,'5. Projected Sales Forecast (2)'!$E$9*'5. Projected Sales Forecast (2)'!J16,"")</f>
      </c>
      <c r="H11" s="53">
        <f>IF('5. Projected Sales Forecast (2)'!$E$9&gt;0,'5. Projected Sales Forecast (2)'!$E$9*'5. Projected Sales Forecast (2)'!K16,"")</f>
      </c>
      <c r="I11" s="53">
        <f>IF('5. Projected Sales Forecast (2)'!$E$9&gt;0,'5. Projected Sales Forecast (2)'!$E$9*'5. Projected Sales Forecast (2)'!L16,"")</f>
      </c>
      <c r="J11" s="53">
        <f>IF('5. Projected Sales Forecast (2)'!$E$9&gt;0,'5. Projected Sales Forecast (2)'!$E$9*'5. Projected Sales Forecast (2)'!M16,"")</f>
      </c>
      <c r="K11" s="53">
        <f>IF('5. Projected Sales Forecast (2)'!$E$9&gt;0,'5. Projected Sales Forecast (2)'!$E$9*'5. Projected Sales Forecast (2)'!N16,"")</f>
      </c>
      <c r="L11" s="53">
        <f>IF('5. Projected Sales Forecast (2)'!$E$9&gt;0,'5. Projected Sales Forecast (2)'!$E$9*'5. Projected Sales Forecast (2)'!O16,"")</f>
      </c>
      <c r="M11" s="53">
        <f>IF('5. Projected Sales Forecast (2)'!$E$9&gt;0,'5. Projected Sales Forecast (2)'!$E$9*'5. Projected Sales Forecast (2)'!P16,"")</f>
      </c>
      <c r="N11" s="53">
        <f>IF('5. Projected Sales Forecast (2)'!$E$9&gt;0,'5. Projected Sales Forecast (2)'!$E$9*'5. Projected Sales Forecast (2)'!Q16,"")</f>
      </c>
      <c r="O11" s="53">
        <f>IF('5. Projected Sales Forecast (2)'!$E$9&gt;0,'5. Projected Sales Forecast (2)'!$E$9*'5. Projected Sales Forecast (2)'!R16,"")</f>
      </c>
      <c r="P11" s="53">
        <f>IF('5. Projected Sales Forecast (2)'!$E$9&gt;0,'5. Projected Sales Forecast (2)'!$E$9*'5. Projected Sales Forecast (2)'!S16,"")</f>
      </c>
      <c r="Q11" s="61">
        <f t="shared" si="0"/>
        <v>0</v>
      </c>
    </row>
    <row r="12" spans="1:17" ht="12.75" customHeight="1" outlineLevel="1">
      <c r="A12" s="1"/>
      <c r="B12" s="1">
        <f>IF('5. Projected Sales Forecast (2)'!E31&gt;0,'5. Projected Sales Forecast (2)'!A30,"")</f>
      </c>
      <c r="C12" s="1"/>
      <c r="D12" s="45"/>
      <c r="E12" s="102">
        <f>IF('5. Projected Sales Forecast (2)'!$E$31&gt;0,'5. Projected Sales Forecast (2)'!$E$31*'5. Projected Sales Forecast (2)'!H38,"")</f>
      </c>
      <c r="F12" s="102">
        <f>IF('5. Projected Sales Forecast (2)'!$E$31&gt;0,'5. Projected Sales Forecast (2)'!$E$31*'5. Projected Sales Forecast (2)'!I38,"")</f>
      </c>
      <c r="G12" s="102">
        <f>IF('5. Projected Sales Forecast (2)'!$E$31&gt;0,'5. Projected Sales Forecast (2)'!$E$31*'5. Projected Sales Forecast (2)'!J38,"")</f>
      </c>
      <c r="H12" s="102">
        <f>IF('5. Projected Sales Forecast (2)'!$E$31&gt;0,'5. Projected Sales Forecast (2)'!$E$31*'5. Projected Sales Forecast (2)'!K38,"")</f>
      </c>
      <c r="I12" s="102">
        <f>IF('5. Projected Sales Forecast (2)'!$E$31&gt;0,'5. Projected Sales Forecast (2)'!$E$31*'5. Projected Sales Forecast (2)'!L38,"")</f>
      </c>
      <c r="J12" s="102">
        <f>IF('5. Projected Sales Forecast (2)'!$E$31&gt;0,'5. Projected Sales Forecast (2)'!$E$31*'5. Projected Sales Forecast (2)'!M38,"")</f>
      </c>
      <c r="K12" s="102">
        <f>IF('5. Projected Sales Forecast (2)'!$E$31&gt;0,'5. Projected Sales Forecast (2)'!$E$31*'5. Projected Sales Forecast (2)'!N38,"")</f>
      </c>
      <c r="L12" s="102">
        <f>IF('5. Projected Sales Forecast (2)'!$E$31&gt;0,'5. Projected Sales Forecast (2)'!$E$31*'5. Projected Sales Forecast (2)'!O38,"")</f>
      </c>
      <c r="M12" s="102">
        <f>IF('5. Projected Sales Forecast (2)'!$E$31&gt;0,'5. Projected Sales Forecast (2)'!$E$31*'5. Projected Sales Forecast (2)'!P38,"")</f>
      </c>
      <c r="N12" s="102">
        <f>IF('5. Projected Sales Forecast (2)'!$E$31&gt;0,'5. Projected Sales Forecast (2)'!$E$31*'5. Projected Sales Forecast (2)'!Q38,"")</f>
      </c>
      <c r="O12" s="102">
        <f>IF('5. Projected Sales Forecast (2)'!$E$31&gt;0,'5. Projected Sales Forecast (2)'!$E$31*'5. Projected Sales Forecast (2)'!R38,"")</f>
      </c>
      <c r="P12" s="102">
        <f>IF('5. Projected Sales Forecast (2)'!$E$31&gt;0,'5. Projected Sales Forecast (2)'!$E$31*'5. Projected Sales Forecast (2)'!S38,"")</f>
      </c>
      <c r="Q12" s="103">
        <f t="shared" si="0"/>
        <v>0</v>
      </c>
    </row>
    <row r="13" spans="1:17" s="18" customFormat="1" ht="12.75" customHeight="1" outlineLevel="1">
      <c r="A13" s="101"/>
      <c r="B13" s="101">
        <f>IF('6. Projected Sales Forecast (3)'!E9&gt;0,'6. Projected Sales Forecast (3)'!A8,"")</f>
      </c>
      <c r="C13" s="101"/>
      <c r="D13" s="98"/>
      <c r="E13" s="102">
        <f>IF('6. Projected Sales Forecast (3)'!$E$9&gt;0,'6. Projected Sales Forecast (3)'!$E$9*'6. Projected Sales Forecast (3)'!H16,"")</f>
      </c>
      <c r="F13" s="102">
        <f>IF('6. Projected Sales Forecast (3)'!$E$9&gt;0,'6. Projected Sales Forecast (3)'!$E$9*'6. Projected Sales Forecast (3)'!I16,"")</f>
      </c>
      <c r="G13" s="102">
        <f>IF('6. Projected Sales Forecast (3)'!$E$9&gt;0,'6. Projected Sales Forecast (3)'!$E$9*'6. Projected Sales Forecast (3)'!J16,"")</f>
      </c>
      <c r="H13" s="102">
        <f>IF('6. Projected Sales Forecast (3)'!$E$9&gt;0,'6. Projected Sales Forecast (3)'!$E$9*'6. Projected Sales Forecast (3)'!K16,"")</f>
      </c>
      <c r="I13" s="102">
        <f>IF('6. Projected Sales Forecast (3)'!$E$9&gt;0,'6. Projected Sales Forecast (3)'!$E$9*'6. Projected Sales Forecast (3)'!L16,"")</f>
      </c>
      <c r="J13" s="102">
        <f>IF('6. Projected Sales Forecast (3)'!$E$9&gt;0,'6. Projected Sales Forecast (3)'!$E$9*'6. Projected Sales Forecast (3)'!M16,"")</f>
      </c>
      <c r="K13" s="102">
        <f>IF('6. Projected Sales Forecast (3)'!$E$9&gt;0,'6. Projected Sales Forecast (3)'!$E$9*'6. Projected Sales Forecast (3)'!N16,"")</f>
      </c>
      <c r="L13" s="102">
        <f>IF('6. Projected Sales Forecast (3)'!$E$9&gt;0,'6. Projected Sales Forecast (3)'!$E$9*'6. Projected Sales Forecast (3)'!O16,"")</f>
      </c>
      <c r="M13" s="102">
        <f>IF('6. Projected Sales Forecast (3)'!$E$9&gt;0,'6. Projected Sales Forecast (3)'!$E$9*'6. Projected Sales Forecast (3)'!P16,"")</f>
      </c>
      <c r="N13" s="102">
        <f>IF('6. Projected Sales Forecast (3)'!$E$9&gt;0,'6. Projected Sales Forecast (3)'!$E$9*'6. Projected Sales Forecast (3)'!Q16,"")</f>
      </c>
      <c r="O13" s="102">
        <f>IF('6. Projected Sales Forecast (3)'!$E$9&gt;0,'6. Projected Sales Forecast (3)'!$E$9*'6. Projected Sales Forecast (3)'!R16,"")</f>
      </c>
      <c r="P13" s="102">
        <f>IF('6. Projected Sales Forecast (3)'!$E$9&gt;0,'6. Projected Sales Forecast (3)'!$E$9*'6. Projected Sales Forecast (3)'!S16,"")</f>
      </c>
      <c r="Q13" s="103">
        <f t="shared" si="0"/>
        <v>0</v>
      </c>
    </row>
    <row r="14" spans="1:17" s="18" customFormat="1" ht="12.75" customHeight="1" outlineLevel="1" thickBot="1">
      <c r="A14" s="101"/>
      <c r="B14" s="101">
        <f>IF('6. Projected Sales Forecast (3)'!E31&gt;0,'6. Projected Sales Forecast (3)'!A30,"")</f>
      </c>
      <c r="C14" s="101"/>
      <c r="D14" s="98"/>
      <c r="E14" s="57">
        <f>IF('6. Projected Sales Forecast (3)'!$E$31&gt;0,'6. Projected Sales Forecast (3)'!$E$31*'6. Projected Sales Forecast (3)'!H38,"")</f>
      </c>
      <c r="F14" s="57">
        <f>IF('6. Projected Sales Forecast (3)'!$E$31&gt;0,'6. Projected Sales Forecast (3)'!$E$31*'6. Projected Sales Forecast (3)'!I38,"")</f>
      </c>
      <c r="G14" s="57">
        <f>IF('6. Projected Sales Forecast (3)'!$E$31&gt;0,'6. Projected Sales Forecast (3)'!$E$31*'6. Projected Sales Forecast (3)'!J38,"")</f>
      </c>
      <c r="H14" s="57">
        <f>IF('6. Projected Sales Forecast (3)'!$E$31&gt;0,'6. Projected Sales Forecast (3)'!$E$31*'6. Projected Sales Forecast (3)'!K38,"")</f>
      </c>
      <c r="I14" s="57">
        <f>IF('6. Projected Sales Forecast (3)'!$E$31&gt;0,'6. Projected Sales Forecast (3)'!$E$31*'6. Projected Sales Forecast (3)'!L38,"")</f>
      </c>
      <c r="J14" s="57">
        <f>IF('6. Projected Sales Forecast (3)'!$E$31&gt;0,'6. Projected Sales Forecast (3)'!$E$31*'6. Projected Sales Forecast (3)'!M38,"")</f>
      </c>
      <c r="K14" s="57">
        <f>IF('6. Projected Sales Forecast (3)'!$E$31&gt;0,'6. Projected Sales Forecast (3)'!$E$31*'6. Projected Sales Forecast (3)'!N38,"")</f>
      </c>
      <c r="L14" s="57">
        <f>IF('6. Projected Sales Forecast (3)'!$E$31&gt;0,'6. Projected Sales Forecast (3)'!$E$31*'6. Projected Sales Forecast (3)'!O38,"")</f>
      </c>
      <c r="M14" s="57">
        <f>IF('6. Projected Sales Forecast (3)'!$E$31&gt;0,'6. Projected Sales Forecast (3)'!$E$31*'6. Projected Sales Forecast (3)'!P38,"")</f>
      </c>
      <c r="N14" s="57">
        <f>IF('6. Projected Sales Forecast (3)'!$E$31&gt;0,'6. Projected Sales Forecast (3)'!$E$31*'6. Projected Sales Forecast (3)'!Q38,"")</f>
      </c>
      <c r="O14" s="57">
        <f>IF('6. Projected Sales Forecast (3)'!$E$31&gt;0,'6. Projected Sales Forecast (3)'!$E$31*'6. Projected Sales Forecast (3)'!R38,"")</f>
      </c>
      <c r="P14" s="57">
        <f>IF('6. Projected Sales Forecast (3)'!$E$31&gt;0,'6. Projected Sales Forecast (3)'!$E$31*'6. Projected Sales Forecast (3)'!S38,"")</f>
      </c>
      <c r="Q14" s="105">
        <f t="shared" si="0"/>
        <v>0</v>
      </c>
    </row>
    <row r="15" spans="1:17" ht="12.75" customHeight="1">
      <c r="A15" s="1" t="s">
        <v>100</v>
      </c>
      <c r="B15" s="1"/>
      <c r="C15" s="1"/>
      <c r="D15" s="45"/>
      <c r="E15" s="61">
        <f>SUM(E9:E14)</f>
        <v>0</v>
      </c>
      <c r="F15" s="61">
        <f aca="true" t="shared" si="1" ref="F15:P15">SUM(F9:F14)</f>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SUM(Q9:Q14)</f>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101</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53">
        <f>'4. Projected Sales Forecast'!$E$10*'4. Projected Sales Forecast'!H16</f>
        <v>0</v>
      </c>
      <c r="F18" s="53">
        <f>'4. Projected Sales Forecast'!$E$10*'4. Projected Sales Forecast'!I16</f>
        <v>0</v>
      </c>
      <c r="G18" s="53">
        <f>'4. Projected Sales Forecast'!$E$10*'4. Projected Sales Forecast'!J16</f>
        <v>0</v>
      </c>
      <c r="H18" s="53">
        <f>'4. Projected Sales Forecast'!$E$10*'4. Projected Sales Forecast'!K16</f>
        <v>0</v>
      </c>
      <c r="I18" s="53">
        <f>'4. Projected Sales Forecast'!$E$10*'4. Projected Sales Forecast'!L16</f>
        <v>0</v>
      </c>
      <c r="J18" s="53">
        <f>'4. Projected Sales Forecast'!$E$10*'4. Projected Sales Forecast'!M16</f>
        <v>0</v>
      </c>
      <c r="K18" s="53">
        <f>'4. Projected Sales Forecast'!$E$10*'4. Projected Sales Forecast'!N16</f>
        <v>0</v>
      </c>
      <c r="L18" s="53">
        <f>'4. Projected Sales Forecast'!$E$10*'4. Projected Sales Forecast'!O16</f>
        <v>0</v>
      </c>
      <c r="M18" s="53">
        <f>'4. Projected Sales Forecast'!$E$10*'4. Projected Sales Forecast'!P16</f>
        <v>0</v>
      </c>
      <c r="N18" s="53">
        <f>'4. Projected Sales Forecast'!$E$10*'4. Projected Sales Forecast'!Q16</f>
        <v>0</v>
      </c>
      <c r="O18" s="53">
        <f>'4. Projected Sales Forecast'!$E$10*'4. Projected Sales Forecast'!R16</f>
        <v>0</v>
      </c>
      <c r="P18" s="53">
        <f>'4. Projected Sales Forecast'!$E$10*'4. Projected Sales Forecast'!S16</f>
        <v>0</v>
      </c>
      <c r="Q18" s="53">
        <f aca="true" t="shared" si="3" ref="Q18:Q23">SUM(E18:P18)</f>
        <v>0</v>
      </c>
    </row>
    <row r="19" spans="1:17" ht="12.75" customHeight="1" outlineLevel="1">
      <c r="A19" s="1"/>
      <c r="B19" s="1" t="str">
        <f t="shared" si="2"/>
        <v>Product/Service B</v>
      </c>
      <c r="C19" s="1"/>
      <c r="D19" s="45"/>
      <c r="E19" s="61">
        <f>'4. Projected Sales Forecast'!$E$32*'4. Projected Sales Forecast'!H38</f>
        <v>0</v>
      </c>
      <c r="F19" s="61">
        <f>'4. Projected Sales Forecast'!$E$32*'4. Projected Sales Forecast'!I38</f>
        <v>0</v>
      </c>
      <c r="G19" s="61">
        <f>'4. Projected Sales Forecast'!$E$32*'4. Projected Sales Forecast'!J38</f>
        <v>0</v>
      </c>
      <c r="H19" s="61">
        <f>'4. Projected Sales Forecast'!$E$32*'4. Projected Sales Forecast'!K38</f>
        <v>0</v>
      </c>
      <c r="I19" s="61">
        <f>'4. Projected Sales Forecast'!$E$32*'4. Projected Sales Forecast'!L38</f>
        <v>0</v>
      </c>
      <c r="J19" s="61">
        <f>'4. Projected Sales Forecast'!$E$32*'4. Projected Sales Forecast'!M38</f>
        <v>0</v>
      </c>
      <c r="K19" s="61">
        <f>'4. Projected Sales Forecast'!$E$32*'4. Projected Sales Forecast'!N38</f>
        <v>0</v>
      </c>
      <c r="L19" s="61">
        <f>'4. Projected Sales Forecast'!$E$32*'4. Projected Sales Forecast'!O38</f>
        <v>0</v>
      </c>
      <c r="M19" s="61">
        <f>'4. Projected Sales Forecast'!$E$32*'4. Projected Sales Forecast'!P38</f>
        <v>0</v>
      </c>
      <c r="N19" s="61">
        <f>'4. Projected Sales Forecast'!$E$32*'4. Projected Sales Forecast'!Q38</f>
        <v>0</v>
      </c>
      <c r="O19" s="61">
        <f>'4. Projected Sales Forecast'!$E$32*'4. Projected Sales Forecast'!R38</f>
        <v>0</v>
      </c>
      <c r="P19" s="61">
        <f>'4. Projected Sales Forecast'!$E$32*'4. Projected Sales Forecast'!S38</f>
        <v>0</v>
      </c>
      <c r="Q19" s="53">
        <f t="shared" si="3"/>
        <v>0</v>
      </c>
    </row>
    <row r="20" spans="1:17" ht="12.75" customHeight="1" outlineLevel="1">
      <c r="A20" s="1"/>
      <c r="B20" s="1">
        <f t="shared" si="2"/>
      </c>
      <c r="C20" s="1"/>
      <c r="D20" s="45"/>
      <c r="E20" s="61">
        <f>IF('5. Projected Sales Forecast (2)'!$E$10&gt;0,'5. Projected Sales Forecast (2)'!$E$10*'5. Projected Sales Forecast (2)'!H16,"")</f>
      </c>
      <c r="F20" s="61">
        <f>IF('5. Projected Sales Forecast (2)'!$E$10&gt;0,'5. Projected Sales Forecast (2)'!$E$10*'5. Projected Sales Forecast (2)'!I16,"")</f>
      </c>
      <c r="G20" s="61">
        <f>IF('5. Projected Sales Forecast (2)'!$E$10&gt;0,'5. Projected Sales Forecast (2)'!$E$10*'5. Projected Sales Forecast (2)'!J16,"")</f>
      </c>
      <c r="H20" s="61">
        <f>IF('5. Projected Sales Forecast (2)'!$E$10&gt;0,'5. Projected Sales Forecast (2)'!$E$10*'5. Projected Sales Forecast (2)'!K16,"")</f>
      </c>
      <c r="I20" s="61">
        <f>IF('5. Projected Sales Forecast (2)'!$E$10&gt;0,'5. Projected Sales Forecast (2)'!$E$10*'5. Projected Sales Forecast (2)'!L16,"")</f>
      </c>
      <c r="J20" s="61">
        <f>IF('5. Projected Sales Forecast (2)'!$E$10&gt;0,'5. Projected Sales Forecast (2)'!$E$10*'5. Projected Sales Forecast (2)'!M16,"")</f>
      </c>
      <c r="K20" s="61">
        <f>IF('5. Projected Sales Forecast (2)'!$E$10&gt;0,'5. Projected Sales Forecast (2)'!$E$10*'5. Projected Sales Forecast (2)'!N16,"")</f>
      </c>
      <c r="L20" s="61">
        <f>IF('5. Projected Sales Forecast (2)'!$E$10&gt;0,'5. Projected Sales Forecast (2)'!$E$10*'5. Projected Sales Forecast (2)'!O16,"")</f>
      </c>
      <c r="M20" s="61">
        <f>IF('5. Projected Sales Forecast (2)'!$E$10&gt;0,'5. Projected Sales Forecast (2)'!$E$10*'5. Projected Sales Forecast (2)'!P16,"")</f>
      </c>
      <c r="N20" s="61">
        <f>IF('5. Projected Sales Forecast (2)'!$E$10&gt;0,'5. Projected Sales Forecast (2)'!$E$10*'5. Projected Sales Forecast (2)'!Q16,"")</f>
      </c>
      <c r="O20" s="61">
        <f>IF('5. Projected Sales Forecast (2)'!$E$10&gt;0,'5. Projected Sales Forecast (2)'!$E$10*'5. Projected Sales Forecast (2)'!R16,"")</f>
      </c>
      <c r="P20" s="61">
        <f>IF('5. Projected Sales Forecast (2)'!$E$10&gt;0,'5. Projected Sales Forecast (2)'!$E$10*'5. Projected Sales Forecast (2)'!S16,"")</f>
      </c>
      <c r="Q20" s="53">
        <f t="shared" si="3"/>
        <v>0</v>
      </c>
    </row>
    <row r="21" spans="1:17" ht="12.75" customHeight="1" outlineLevel="1">
      <c r="A21" s="1"/>
      <c r="B21" s="1">
        <f t="shared" si="2"/>
      </c>
      <c r="C21" s="1"/>
      <c r="D21" s="45"/>
      <c r="E21" s="102">
        <f>IF('5. Projected Sales Forecast (2)'!$E$32&gt;0,'5. Projected Sales Forecast (2)'!$E$32*'5. Projected Sales Forecast (2)'!H38,"")</f>
      </c>
      <c r="F21" s="102">
        <f>IF('5. Projected Sales Forecast (2)'!$E$32&gt;0,'5. Projected Sales Forecast (2)'!$E$32*'5. Projected Sales Forecast (2)'!I38,"")</f>
      </c>
      <c r="G21" s="102">
        <f>IF('5. Projected Sales Forecast (2)'!$E$32&gt;0,'5. Projected Sales Forecast (2)'!$E$32*'5. Projected Sales Forecast (2)'!J38,"")</f>
      </c>
      <c r="H21" s="102">
        <f>IF('5. Projected Sales Forecast (2)'!$E$32&gt;0,'5. Projected Sales Forecast (2)'!$E$32*'5. Projected Sales Forecast (2)'!K38,"")</f>
      </c>
      <c r="I21" s="102">
        <f>IF('5. Projected Sales Forecast (2)'!$E$32&gt;0,'5. Projected Sales Forecast (2)'!$E$32*'5. Projected Sales Forecast (2)'!L38,"")</f>
      </c>
      <c r="J21" s="102">
        <f>IF('5. Projected Sales Forecast (2)'!$E$32&gt;0,'5. Projected Sales Forecast (2)'!$E$32*'5. Projected Sales Forecast (2)'!M38,"")</f>
      </c>
      <c r="K21" s="102">
        <f>IF('5. Projected Sales Forecast (2)'!$E$32&gt;0,'5. Projected Sales Forecast (2)'!$E$32*'5. Projected Sales Forecast (2)'!N38,"")</f>
      </c>
      <c r="L21" s="102">
        <f>IF('5. Projected Sales Forecast (2)'!$E$32&gt;0,'5. Projected Sales Forecast (2)'!$E$32*'5. Projected Sales Forecast (2)'!O38,"")</f>
      </c>
      <c r="M21" s="102">
        <f>IF('5. Projected Sales Forecast (2)'!$E$32&gt;0,'5. Projected Sales Forecast (2)'!$E$32*'5. Projected Sales Forecast (2)'!P38,"")</f>
      </c>
      <c r="N21" s="102">
        <f>IF('5. Projected Sales Forecast (2)'!$E$32&gt;0,'5. Projected Sales Forecast (2)'!$E$32*'5. Projected Sales Forecast (2)'!Q38,"")</f>
      </c>
      <c r="O21" s="102">
        <f>IF('5. Projected Sales Forecast (2)'!$E$32&gt;0,'5. Projected Sales Forecast (2)'!$E$32*'5. Projected Sales Forecast (2)'!R38,"")</f>
      </c>
      <c r="P21" s="102">
        <f>IF('5. Projected Sales Forecast (2)'!$E$32&gt;0,'5. Projected Sales Forecast (2)'!$E$32*'5. Projected Sales Forecast (2)'!S38,"")</f>
      </c>
      <c r="Q21" s="102">
        <f t="shared" si="3"/>
        <v>0</v>
      </c>
    </row>
    <row r="22" spans="1:17" ht="12.75" customHeight="1" outlineLevel="1">
      <c r="A22" s="1"/>
      <c r="B22" s="1">
        <f t="shared" si="2"/>
      </c>
      <c r="C22" s="1"/>
      <c r="D22" s="45"/>
      <c r="E22" s="102">
        <f>IF('6. Projected Sales Forecast (3)'!$E$10&gt;0,'6. Projected Sales Forecast (3)'!$E$10*'6. Projected Sales Forecast (3)'!H16,"")</f>
      </c>
      <c r="F22" s="102">
        <f>IF('6. Projected Sales Forecast (3)'!$E$10&gt;0,'6. Projected Sales Forecast (3)'!$E$10*'6. Projected Sales Forecast (3)'!I16,"")</f>
      </c>
      <c r="G22" s="102">
        <f>IF('6. Projected Sales Forecast (3)'!$E$10&gt;0,'6. Projected Sales Forecast (3)'!$E$10*'6. Projected Sales Forecast (3)'!J16,"")</f>
      </c>
      <c r="H22" s="102">
        <f>IF('6. Projected Sales Forecast (3)'!$E$10&gt;0,'6. Projected Sales Forecast (3)'!$E$10*'6. Projected Sales Forecast (3)'!K16,"")</f>
      </c>
      <c r="I22" s="102">
        <f>IF('6. Projected Sales Forecast (3)'!$E$10&gt;0,'6. Projected Sales Forecast (3)'!$E$10*'6. Projected Sales Forecast (3)'!L16,"")</f>
      </c>
      <c r="J22" s="102">
        <f>IF('6. Projected Sales Forecast (3)'!$E$10&gt;0,'6. Projected Sales Forecast (3)'!$E$10*'6. Projected Sales Forecast (3)'!M16,"")</f>
      </c>
      <c r="K22" s="102">
        <f>IF('6. Projected Sales Forecast (3)'!$E$10&gt;0,'6. Projected Sales Forecast (3)'!$E$10*'6. Projected Sales Forecast (3)'!N16,"")</f>
      </c>
      <c r="L22" s="102">
        <f>IF('6. Projected Sales Forecast (3)'!$E$10&gt;0,'6. Projected Sales Forecast (3)'!$E$10*'6. Projected Sales Forecast (3)'!O16,"")</f>
      </c>
      <c r="M22" s="102">
        <f>IF('6. Projected Sales Forecast (3)'!$E$10&gt;0,'6. Projected Sales Forecast (3)'!$E$10*'6. Projected Sales Forecast (3)'!P16,"")</f>
      </c>
      <c r="N22" s="102">
        <f>IF('6. Projected Sales Forecast (3)'!$E$10&gt;0,'6. Projected Sales Forecast (3)'!$E$10*'6. Projected Sales Forecast (3)'!Q16,"")</f>
      </c>
      <c r="O22" s="102">
        <f>IF('6. Projected Sales Forecast (3)'!$E$10&gt;0,'6. Projected Sales Forecast (3)'!$E$10*'6. Projected Sales Forecast (3)'!R16,"")</f>
      </c>
      <c r="P22" s="102">
        <f>IF('6. Projected Sales Forecast (3)'!$E$10&gt;0,'6. Projected Sales Forecast (3)'!$E$10*'6. Projected Sales Forecast (3)'!S16,"")</f>
      </c>
      <c r="Q22" s="102">
        <f t="shared" si="3"/>
        <v>0</v>
      </c>
    </row>
    <row r="23" spans="1:17" ht="12.75" customHeight="1" outlineLevel="1" thickBot="1">
      <c r="A23" s="1"/>
      <c r="B23" s="1">
        <f t="shared" si="2"/>
      </c>
      <c r="C23" s="1"/>
      <c r="D23" s="45"/>
      <c r="E23" s="57">
        <f>IF('6. Projected Sales Forecast (3)'!$E$32&gt;0,'6. Projected Sales Forecast (3)'!$E$32*'6. Projected Sales Forecast (3)'!H38,"")</f>
      </c>
      <c r="F23" s="57">
        <f>IF('6. Projected Sales Forecast (3)'!$E$32&gt;0,'6. Projected Sales Forecast (3)'!$E$32*'6. Projected Sales Forecast (3)'!I38,"")</f>
      </c>
      <c r="G23" s="57">
        <f>IF('6. Projected Sales Forecast (3)'!$E$32&gt;0,'6. Projected Sales Forecast (3)'!$E$32*'6. Projected Sales Forecast (3)'!J38,"")</f>
      </c>
      <c r="H23" s="57">
        <f>IF('6. Projected Sales Forecast (3)'!$E$32&gt;0,'6. Projected Sales Forecast (3)'!$E$32*'6. Projected Sales Forecast (3)'!K38,"")</f>
      </c>
      <c r="I23" s="57">
        <f>IF('6. Projected Sales Forecast (3)'!$E$32&gt;0,'6. Projected Sales Forecast (3)'!$E$32*'6. Projected Sales Forecast (3)'!L38,"")</f>
      </c>
      <c r="J23" s="57">
        <f>IF('6. Projected Sales Forecast (3)'!$E$32&gt;0,'6. Projected Sales Forecast (3)'!$E$32*'6. Projected Sales Forecast (3)'!M38,"")</f>
      </c>
      <c r="K23" s="57">
        <f>IF('6. Projected Sales Forecast (3)'!$E$32&gt;0,'6. Projected Sales Forecast (3)'!$E$32*'6. Projected Sales Forecast (3)'!N38,"")</f>
      </c>
      <c r="L23" s="57">
        <f>IF('6. Projected Sales Forecast (3)'!$E$32&gt;0,'6. Projected Sales Forecast (3)'!$E$32*'6. Projected Sales Forecast (3)'!O38,"")</f>
      </c>
      <c r="M23" s="57">
        <f>IF('6. Projected Sales Forecast (3)'!$E$32&gt;0,'6. Projected Sales Forecast (3)'!$E$32*'6. Projected Sales Forecast (3)'!P38,"")</f>
      </c>
      <c r="N23" s="57">
        <f>IF('6. Projected Sales Forecast (3)'!$E$32&gt;0,'6. Projected Sales Forecast (3)'!$E$32*'6. Projected Sales Forecast (3)'!Q38,"")</f>
      </c>
      <c r="O23" s="57">
        <f>IF('6. Projected Sales Forecast (3)'!$E$32&gt;0,'6. Projected Sales Forecast (3)'!$E$32*'6. Projected Sales Forecast (3)'!R38,"")</f>
      </c>
      <c r="P23" s="57">
        <f>IF('6. Projected Sales Forecast (3)'!$E$32&gt;0,'6. Projected Sales Forecast (3)'!$E$32*'6. Projected Sales Forecast (3)'!S38,"")</f>
      </c>
      <c r="Q23" s="57">
        <f t="shared" si="3"/>
        <v>0</v>
      </c>
    </row>
    <row r="24" spans="1:17" ht="12.75" customHeight="1">
      <c r="A24" s="1" t="s">
        <v>102</v>
      </c>
      <c r="B24" s="1"/>
      <c r="C24" s="1"/>
      <c r="D24" s="45"/>
      <c r="E24" s="53">
        <f>SUM(E18:E23)</f>
        <v>0</v>
      </c>
      <c r="F24" s="53">
        <f aca="true" t="shared" si="4" ref="F24:P24">SUM(F18:F23)</f>
        <v>0</v>
      </c>
      <c r="G24" s="53">
        <f t="shared" si="4"/>
        <v>0</v>
      </c>
      <c r="H24" s="53">
        <f t="shared" si="4"/>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80</v>
      </c>
      <c r="B26" s="1"/>
      <c r="C26" s="1"/>
      <c r="D26" s="45"/>
      <c r="E26" s="105">
        <f aca="true" t="shared" si="5" ref="E26:Q26">E15-E24</f>
        <v>0</v>
      </c>
      <c r="F26" s="105">
        <f t="shared" si="5"/>
        <v>0</v>
      </c>
      <c r="G26" s="105">
        <f t="shared" si="5"/>
        <v>0</v>
      </c>
      <c r="H26" s="105">
        <f t="shared" si="5"/>
        <v>0</v>
      </c>
      <c r="I26" s="105">
        <f t="shared" si="5"/>
        <v>0</v>
      </c>
      <c r="J26" s="105">
        <f t="shared" si="5"/>
        <v>0</v>
      </c>
      <c r="K26" s="105">
        <f t="shared" si="5"/>
        <v>0</v>
      </c>
      <c r="L26" s="105">
        <f t="shared" si="5"/>
        <v>0</v>
      </c>
      <c r="M26" s="105">
        <f t="shared" si="5"/>
        <v>0</v>
      </c>
      <c r="N26" s="105">
        <f t="shared" si="5"/>
        <v>0</v>
      </c>
      <c r="O26" s="105">
        <f t="shared" si="5"/>
        <v>0</v>
      </c>
      <c r="P26" s="105">
        <f t="shared" si="5"/>
        <v>0</v>
      </c>
      <c r="Q26" s="105">
        <f t="shared" si="5"/>
        <v>0</v>
      </c>
    </row>
    <row r="27" spans="1:17" ht="12.75" customHeight="1">
      <c r="A27" s="1"/>
      <c r="B27" s="1"/>
      <c r="C27" s="1"/>
      <c r="D27" s="45"/>
      <c r="E27" s="258">
        <f>IF(E15=0,0,E24/E15)</f>
        <v>0</v>
      </c>
      <c r="F27" s="258">
        <f aca="true" t="shared" si="6" ref="F27:P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53"/>
    </row>
    <row r="28" spans="1:17" ht="12.75" customHeight="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outlineLevel="1">
      <c r="A29" s="1"/>
      <c r="B29" s="1" t="str">
        <f>'2. Salaries and Wages'!B11</f>
        <v>Owner's Compensation</v>
      </c>
      <c r="C29" s="1"/>
      <c r="D29" s="45"/>
      <c r="E29" s="53">
        <f>'2. Salaries and Wages'!X11/12</f>
        <v>0</v>
      </c>
      <c r="F29" s="53">
        <f aca="true" t="shared" si="7" ref="F29:P29">E29</f>
        <v>0</v>
      </c>
      <c r="G29" s="53">
        <f t="shared" si="7"/>
        <v>0</v>
      </c>
      <c r="H29" s="53">
        <f t="shared" si="7"/>
        <v>0</v>
      </c>
      <c r="I29" s="53">
        <f t="shared" si="7"/>
        <v>0</v>
      </c>
      <c r="J29" s="53">
        <f t="shared" si="7"/>
        <v>0</v>
      </c>
      <c r="K29" s="53">
        <f t="shared" si="7"/>
        <v>0</v>
      </c>
      <c r="L29" s="53">
        <f t="shared" si="7"/>
        <v>0</v>
      </c>
      <c r="M29" s="53">
        <f t="shared" si="7"/>
        <v>0</v>
      </c>
      <c r="N29" s="53">
        <f t="shared" si="7"/>
        <v>0</v>
      </c>
      <c r="O29" s="53">
        <f t="shared" si="7"/>
        <v>0</v>
      </c>
      <c r="P29" s="53">
        <f t="shared" si="7"/>
        <v>0</v>
      </c>
      <c r="Q29" s="53">
        <f aca="true" t="shared" si="8" ref="Q29:Q34">SUM(E29:P29)</f>
        <v>0</v>
      </c>
    </row>
    <row r="30" spans="1:17" ht="12.75" customHeight="1" outlineLevel="1">
      <c r="A30" s="1"/>
      <c r="B30" s="1" t="str">
        <f>'2. Salaries and Wages'!B12</f>
        <v>Salaries</v>
      </c>
      <c r="C30" s="1"/>
      <c r="D30" s="45"/>
      <c r="E30" s="53">
        <f>'2. Salaries and Wages'!X12/12</f>
        <v>0</v>
      </c>
      <c r="F30" s="53">
        <f aca="true" t="shared" si="9" ref="F30:P30">E30</f>
        <v>0</v>
      </c>
      <c r="G30" s="53">
        <f t="shared" si="9"/>
        <v>0</v>
      </c>
      <c r="H30" s="53">
        <f t="shared" si="9"/>
        <v>0</v>
      </c>
      <c r="I30" s="53">
        <f t="shared" si="9"/>
        <v>0</v>
      </c>
      <c r="J30" s="53">
        <f t="shared" si="9"/>
        <v>0</v>
      </c>
      <c r="K30" s="53">
        <f t="shared" si="9"/>
        <v>0</v>
      </c>
      <c r="L30" s="53">
        <f t="shared" si="9"/>
        <v>0</v>
      </c>
      <c r="M30" s="53">
        <f t="shared" si="9"/>
        <v>0</v>
      </c>
      <c r="N30" s="53">
        <f t="shared" si="9"/>
        <v>0</v>
      </c>
      <c r="O30" s="53">
        <f t="shared" si="9"/>
        <v>0</v>
      </c>
      <c r="P30" s="53">
        <f t="shared" si="9"/>
        <v>0</v>
      </c>
      <c r="Q30" s="53">
        <f t="shared" si="8"/>
        <v>0</v>
      </c>
    </row>
    <row r="31" spans="1:17" ht="12.75" customHeight="1" outlineLevel="1">
      <c r="A31" s="1"/>
      <c r="B31" s="1" t="str">
        <f>'2. Salaries and Wages'!C14</f>
        <v>Payroll</v>
      </c>
      <c r="C31" s="1"/>
      <c r="D31" s="45"/>
      <c r="E31" s="53">
        <f>'2. Salaries and Wages'!X14/12</f>
        <v>0</v>
      </c>
      <c r="F31" s="53">
        <f aca="true" t="shared" si="10" ref="F31:P31">E31</f>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8"/>
        <v>0</v>
      </c>
    </row>
    <row r="32" spans="1:17" ht="12.75" customHeight="1" outlineLevel="1">
      <c r="A32" s="1"/>
      <c r="B32" s="1" t="str">
        <f>'2. Salaries and Wages'!C19</f>
        <v>Part-Time Employees</v>
      </c>
      <c r="C32" s="1"/>
      <c r="D32" s="45"/>
      <c r="E32" s="53">
        <f>'2. Salaries and Wages'!X19/12</f>
        <v>0</v>
      </c>
      <c r="F32" s="53">
        <f aca="true" t="shared" si="11" ref="F32:P32">E32</f>
        <v>0</v>
      </c>
      <c r="G32" s="53">
        <f t="shared" si="11"/>
        <v>0</v>
      </c>
      <c r="H32" s="53">
        <f t="shared" si="11"/>
        <v>0</v>
      </c>
      <c r="I32" s="53">
        <f t="shared" si="11"/>
        <v>0</v>
      </c>
      <c r="J32" s="53">
        <f t="shared" si="11"/>
        <v>0</v>
      </c>
      <c r="K32" s="53">
        <f t="shared" si="11"/>
        <v>0</v>
      </c>
      <c r="L32" s="53">
        <f t="shared" si="11"/>
        <v>0</v>
      </c>
      <c r="M32" s="53">
        <f t="shared" si="11"/>
        <v>0</v>
      </c>
      <c r="N32" s="53">
        <f t="shared" si="11"/>
        <v>0</v>
      </c>
      <c r="O32" s="53">
        <f t="shared" si="11"/>
        <v>0</v>
      </c>
      <c r="P32" s="53">
        <f t="shared" si="11"/>
        <v>0</v>
      </c>
      <c r="Q32" s="53">
        <f t="shared" si="8"/>
        <v>0</v>
      </c>
    </row>
    <row r="33" spans="1:17" ht="12.75" customHeight="1" outlineLevel="1">
      <c r="A33" s="1"/>
      <c r="B33" s="1" t="str">
        <f>'2. Salaries and Wages'!B23</f>
        <v>Independent Contractors</v>
      </c>
      <c r="C33" s="1"/>
      <c r="D33" s="45"/>
      <c r="E33" s="53">
        <f>'2. Salaries and Wages'!X23/12</f>
        <v>0</v>
      </c>
      <c r="F33" s="53">
        <f aca="true" t="shared" si="12" ref="F33:P33">E33</f>
        <v>0</v>
      </c>
      <c r="G33" s="53">
        <f t="shared" si="12"/>
        <v>0</v>
      </c>
      <c r="H33" s="53">
        <f t="shared" si="12"/>
        <v>0</v>
      </c>
      <c r="I33" s="53">
        <f t="shared" si="12"/>
        <v>0</v>
      </c>
      <c r="J33" s="53">
        <f t="shared" si="12"/>
        <v>0</v>
      </c>
      <c r="K33" s="53">
        <f t="shared" si="12"/>
        <v>0</v>
      </c>
      <c r="L33" s="53">
        <f t="shared" si="12"/>
        <v>0</v>
      </c>
      <c r="M33" s="53">
        <f t="shared" si="12"/>
        <v>0</v>
      </c>
      <c r="N33" s="53">
        <f t="shared" si="12"/>
        <v>0</v>
      </c>
      <c r="O33" s="53">
        <f t="shared" si="12"/>
        <v>0</v>
      </c>
      <c r="P33" s="53">
        <f t="shared" si="12"/>
        <v>0</v>
      </c>
      <c r="Q33" s="53">
        <f t="shared" si="8"/>
        <v>0</v>
      </c>
    </row>
    <row r="34" spans="1:17" ht="12.75" customHeight="1" outlineLevel="1" thickBot="1">
      <c r="A34" s="1"/>
      <c r="B34" s="1" t="str">
        <f>'2. Salaries and Wages'!A26</f>
        <v>Payroll Taxes and Benefits</v>
      </c>
      <c r="C34" s="1"/>
      <c r="D34" s="45"/>
      <c r="E34" s="57">
        <f>'2. Salaries and Wages'!X35/12</f>
        <v>0</v>
      </c>
      <c r="F34" s="57">
        <f aca="true" t="shared" si="13" ref="F34:P34">E34</f>
        <v>0</v>
      </c>
      <c r="G34" s="57">
        <f t="shared" si="13"/>
        <v>0</v>
      </c>
      <c r="H34" s="57">
        <f t="shared" si="13"/>
        <v>0</v>
      </c>
      <c r="I34" s="57">
        <f t="shared" si="13"/>
        <v>0</v>
      </c>
      <c r="J34" s="57">
        <f t="shared" si="13"/>
        <v>0</v>
      </c>
      <c r="K34" s="57">
        <f t="shared" si="13"/>
        <v>0</v>
      </c>
      <c r="L34" s="57">
        <f t="shared" si="13"/>
        <v>0</v>
      </c>
      <c r="M34" s="57">
        <f t="shared" si="13"/>
        <v>0</v>
      </c>
      <c r="N34" s="57">
        <f t="shared" si="13"/>
        <v>0</v>
      </c>
      <c r="O34" s="57">
        <f t="shared" si="13"/>
        <v>0</v>
      </c>
      <c r="P34" s="57">
        <f t="shared" si="13"/>
        <v>0</v>
      </c>
      <c r="Q34" s="57">
        <f t="shared" si="8"/>
        <v>0</v>
      </c>
    </row>
    <row r="35" spans="1:17" ht="12.75" customHeight="1">
      <c r="A35" s="1" t="s">
        <v>106</v>
      </c>
      <c r="B35" s="1"/>
      <c r="C35" s="1"/>
      <c r="D35" s="45"/>
      <c r="E35" s="53">
        <f>SUM(E29:E34)</f>
        <v>0</v>
      </c>
      <c r="F35" s="53">
        <f aca="true" t="shared" si="14" ref="F35:Q35">SUM(F29:F34)</f>
        <v>0</v>
      </c>
      <c r="G35" s="53">
        <f t="shared" si="14"/>
        <v>0</v>
      </c>
      <c r="H35" s="53">
        <f t="shared" si="14"/>
        <v>0</v>
      </c>
      <c r="I35" s="53">
        <f t="shared" si="14"/>
        <v>0</v>
      </c>
      <c r="J35" s="53">
        <f t="shared" si="14"/>
        <v>0</v>
      </c>
      <c r="K35" s="53">
        <f t="shared" si="14"/>
        <v>0</v>
      </c>
      <c r="L35" s="53">
        <f t="shared" si="14"/>
        <v>0</v>
      </c>
      <c r="M35" s="53">
        <f t="shared" si="14"/>
        <v>0</v>
      </c>
      <c r="N35" s="53">
        <f t="shared" si="14"/>
        <v>0</v>
      </c>
      <c r="O35" s="53">
        <f t="shared" si="14"/>
        <v>0</v>
      </c>
      <c r="P35" s="53">
        <f t="shared" si="14"/>
        <v>0</v>
      </c>
      <c r="Q35" s="53">
        <f t="shared" si="14"/>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104</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Expenses'!K11/12</f>
        <v>0</v>
      </c>
      <c r="F38" s="102">
        <f aca="true" t="shared" si="15" ref="F38:P38">E38</f>
        <v>0</v>
      </c>
      <c r="G38" s="102">
        <f t="shared" si="15"/>
        <v>0</v>
      </c>
      <c r="H38" s="102">
        <f t="shared" si="15"/>
        <v>0</v>
      </c>
      <c r="I38" s="102">
        <f t="shared" si="15"/>
        <v>0</v>
      </c>
      <c r="J38" s="102">
        <f t="shared" si="15"/>
        <v>0</v>
      </c>
      <c r="K38" s="102">
        <f t="shared" si="15"/>
        <v>0</v>
      </c>
      <c r="L38" s="102">
        <f t="shared" si="15"/>
        <v>0</v>
      </c>
      <c r="M38" s="102">
        <f t="shared" si="15"/>
        <v>0</v>
      </c>
      <c r="N38" s="102">
        <f t="shared" si="15"/>
        <v>0</v>
      </c>
      <c r="O38" s="102">
        <f t="shared" si="15"/>
        <v>0</v>
      </c>
      <c r="P38" s="102">
        <f t="shared" si="15"/>
        <v>0</v>
      </c>
      <c r="Q38" s="53">
        <f aca="true" t="shared" si="16" ref="Q38:Q57">SUM(E38:P38)</f>
        <v>0</v>
      </c>
    </row>
    <row r="39" spans="1:17" ht="12.75" customHeight="1" outlineLevel="1">
      <c r="A39" s="1"/>
      <c r="B39" s="1" t="str">
        <f>'3. Fixed Operating Expenses'!B12</f>
        <v>Car and Truck Expenses</v>
      </c>
      <c r="C39" s="1"/>
      <c r="D39" s="45"/>
      <c r="E39" s="53">
        <f>'3. Fixed Operating Expenses'!K12/12</f>
        <v>0</v>
      </c>
      <c r="F39" s="102">
        <f aca="true" t="shared" si="17" ref="F39:P39">E39</f>
        <v>0</v>
      </c>
      <c r="G39" s="102">
        <f t="shared" si="17"/>
        <v>0</v>
      </c>
      <c r="H39" s="102">
        <f t="shared" si="17"/>
        <v>0</v>
      </c>
      <c r="I39" s="102">
        <f t="shared" si="17"/>
        <v>0</v>
      </c>
      <c r="J39" s="102">
        <f t="shared" si="17"/>
        <v>0</v>
      </c>
      <c r="K39" s="102">
        <f t="shared" si="17"/>
        <v>0</v>
      </c>
      <c r="L39" s="102">
        <f t="shared" si="17"/>
        <v>0</v>
      </c>
      <c r="M39" s="102">
        <f t="shared" si="17"/>
        <v>0</v>
      </c>
      <c r="N39" s="102">
        <f t="shared" si="17"/>
        <v>0</v>
      </c>
      <c r="O39" s="102">
        <f t="shared" si="17"/>
        <v>0</v>
      </c>
      <c r="P39" s="102">
        <f t="shared" si="17"/>
        <v>0</v>
      </c>
      <c r="Q39" s="53">
        <f t="shared" si="16"/>
        <v>0</v>
      </c>
    </row>
    <row r="40" spans="1:17" ht="12.75" customHeight="1" outlineLevel="1">
      <c r="A40" s="1"/>
      <c r="B40" s="1" t="str">
        <f>'3. Fixed Operating Expenses'!B13</f>
        <v>Commissions and Fees</v>
      </c>
      <c r="C40" s="1"/>
      <c r="D40" s="45"/>
      <c r="E40" s="53">
        <f>'3. Fixed Operating Expenses'!K13/12</f>
        <v>0</v>
      </c>
      <c r="F40" s="102">
        <f aca="true" t="shared" si="18" ref="F40:P40">E40</f>
        <v>0</v>
      </c>
      <c r="G40" s="102">
        <f t="shared" si="18"/>
        <v>0</v>
      </c>
      <c r="H40" s="102">
        <f t="shared" si="18"/>
        <v>0</v>
      </c>
      <c r="I40" s="102">
        <f t="shared" si="18"/>
        <v>0</v>
      </c>
      <c r="J40" s="102">
        <f t="shared" si="18"/>
        <v>0</v>
      </c>
      <c r="K40" s="102">
        <f t="shared" si="18"/>
        <v>0</v>
      </c>
      <c r="L40" s="102">
        <f t="shared" si="18"/>
        <v>0</v>
      </c>
      <c r="M40" s="102">
        <f t="shared" si="18"/>
        <v>0</v>
      </c>
      <c r="N40" s="102">
        <f t="shared" si="18"/>
        <v>0</v>
      </c>
      <c r="O40" s="102">
        <f t="shared" si="18"/>
        <v>0</v>
      </c>
      <c r="P40" s="102">
        <f t="shared" si="18"/>
        <v>0</v>
      </c>
      <c r="Q40" s="53">
        <f t="shared" si="16"/>
        <v>0</v>
      </c>
    </row>
    <row r="41" spans="1:17" ht="12.75" customHeight="1" outlineLevel="1">
      <c r="A41" s="1"/>
      <c r="B41" s="1" t="str">
        <f>'3. Fixed Operating Expenses'!B14</f>
        <v>Contract Labor</v>
      </c>
      <c r="C41" s="1"/>
      <c r="D41" s="45"/>
      <c r="E41" s="53">
        <f>'3. Fixed Operating Expenses'!K14/12</f>
        <v>0</v>
      </c>
      <c r="F41" s="102">
        <f aca="true" t="shared" si="19" ref="F41:P41">E41</f>
        <v>0</v>
      </c>
      <c r="G41" s="102">
        <f t="shared" si="19"/>
        <v>0</v>
      </c>
      <c r="H41" s="102">
        <f t="shared" si="19"/>
        <v>0</v>
      </c>
      <c r="I41" s="102">
        <f t="shared" si="19"/>
        <v>0</v>
      </c>
      <c r="J41" s="102">
        <f t="shared" si="19"/>
        <v>0</v>
      </c>
      <c r="K41" s="102">
        <f t="shared" si="19"/>
        <v>0</v>
      </c>
      <c r="L41" s="102">
        <f t="shared" si="19"/>
        <v>0</v>
      </c>
      <c r="M41" s="102">
        <f t="shared" si="19"/>
        <v>0</v>
      </c>
      <c r="N41" s="102">
        <f t="shared" si="19"/>
        <v>0</v>
      </c>
      <c r="O41" s="102">
        <f t="shared" si="19"/>
        <v>0</v>
      </c>
      <c r="P41" s="102">
        <f t="shared" si="19"/>
        <v>0</v>
      </c>
      <c r="Q41" s="53">
        <f t="shared" si="16"/>
        <v>0</v>
      </c>
    </row>
    <row r="42" spans="1:17" ht="12.75" customHeight="1" outlineLevel="1">
      <c r="A42" s="1"/>
      <c r="B42" s="1" t="str">
        <f>'3. Fixed Operating Expenses'!B15</f>
        <v>Credit Card and Bank Charges</v>
      </c>
      <c r="C42" s="1"/>
      <c r="D42" s="45"/>
      <c r="E42" s="53">
        <f>'3. Fixed Operating Expenses'!K15/12</f>
        <v>0</v>
      </c>
      <c r="F42" s="102">
        <f aca="true" t="shared" si="20" ref="F42:P42">E42</f>
        <v>0</v>
      </c>
      <c r="G42" s="102">
        <f t="shared" si="20"/>
        <v>0</v>
      </c>
      <c r="H42" s="102">
        <f t="shared" si="20"/>
        <v>0</v>
      </c>
      <c r="I42" s="102">
        <f t="shared" si="20"/>
        <v>0</v>
      </c>
      <c r="J42" s="102">
        <f t="shared" si="20"/>
        <v>0</v>
      </c>
      <c r="K42" s="102">
        <f t="shared" si="20"/>
        <v>0</v>
      </c>
      <c r="L42" s="102">
        <f t="shared" si="20"/>
        <v>0</v>
      </c>
      <c r="M42" s="102">
        <f t="shared" si="20"/>
        <v>0</v>
      </c>
      <c r="N42" s="102">
        <f t="shared" si="20"/>
        <v>0</v>
      </c>
      <c r="O42" s="102">
        <f t="shared" si="20"/>
        <v>0</v>
      </c>
      <c r="P42" s="102">
        <f t="shared" si="20"/>
        <v>0</v>
      </c>
      <c r="Q42" s="53">
        <f t="shared" si="16"/>
        <v>0</v>
      </c>
    </row>
    <row r="43" spans="1:17" ht="12.75" customHeight="1" outlineLevel="1">
      <c r="A43" s="1"/>
      <c r="B43" s="1" t="str">
        <f>'3. Fixed Operating Expenses'!B16</f>
        <v>Customer Discounts and Refunds</v>
      </c>
      <c r="C43" s="1"/>
      <c r="D43" s="45"/>
      <c r="E43" s="53">
        <f>'3. Fixed Operating Expenses'!K16/12</f>
        <v>0</v>
      </c>
      <c r="F43" s="102">
        <f aca="true" t="shared" si="21" ref="F43:P43">E43</f>
        <v>0</v>
      </c>
      <c r="G43" s="102">
        <f t="shared" si="21"/>
        <v>0</v>
      </c>
      <c r="H43" s="102">
        <f t="shared" si="21"/>
        <v>0</v>
      </c>
      <c r="I43" s="102">
        <f t="shared" si="21"/>
        <v>0</v>
      </c>
      <c r="J43" s="102">
        <f t="shared" si="21"/>
        <v>0</v>
      </c>
      <c r="K43" s="102">
        <f t="shared" si="21"/>
        <v>0</v>
      </c>
      <c r="L43" s="102">
        <f t="shared" si="21"/>
        <v>0</v>
      </c>
      <c r="M43" s="102">
        <f t="shared" si="21"/>
        <v>0</v>
      </c>
      <c r="N43" s="102">
        <f t="shared" si="21"/>
        <v>0</v>
      </c>
      <c r="O43" s="102">
        <f t="shared" si="21"/>
        <v>0</v>
      </c>
      <c r="P43" s="102">
        <f t="shared" si="21"/>
        <v>0</v>
      </c>
      <c r="Q43" s="53">
        <f t="shared" si="16"/>
        <v>0</v>
      </c>
    </row>
    <row r="44" spans="1:17" ht="12.75" customHeight="1" outlineLevel="1">
      <c r="A44" s="1"/>
      <c r="B44" s="1" t="str">
        <f>'3. Fixed Operating Expenses'!B17</f>
        <v>Dues and Subscriptions</v>
      </c>
      <c r="C44" s="1"/>
      <c r="D44" s="45"/>
      <c r="E44" s="53">
        <f>'3. Fixed Operating Expenses'!K17/12</f>
        <v>0</v>
      </c>
      <c r="F44" s="102">
        <f aca="true" t="shared" si="22" ref="F44:P44">E44</f>
        <v>0</v>
      </c>
      <c r="G44" s="102">
        <f t="shared" si="22"/>
        <v>0</v>
      </c>
      <c r="H44" s="102">
        <f t="shared" si="22"/>
        <v>0</v>
      </c>
      <c r="I44" s="102">
        <f t="shared" si="22"/>
        <v>0</v>
      </c>
      <c r="J44" s="102">
        <f t="shared" si="22"/>
        <v>0</v>
      </c>
      <c r="K44" s="102">
        <f t="shared" si="22"/>
        <v>0</v>
      </c>
      <c r="L44" s="102">
        <f t="shared" si="22"/>
        <v>0</v>
      </c>
      <c r="M44" s="102">
        <f t="shared" si="22"/>
        <v>0</v>
      </c>
      <c r="N44" s="102">
        <f t="shared" si="22"/>
        <v>0</v>
      </c>
      <c r="O44" s="102">
        <f t="shared" si="22"/>
        <v>0</v>
      </c>
      <c r="P44" s="102">
        <f t="shared" si="22"/>
        <v>0</v>
      </c>
      <c r="Q44" s="53">
        <f t="shared" si="16"/>
        <v>0</v>
      </c>
    </row>
    <row r="45" spans="1:17" ht="12.75" customHeight="1" outlineLevel="1">
      <c r="A45" s="1"/>
      <c r="B45" s="1" t="str">
        <f>'3. Fixed Operating Expenses'!B18</f>
        <v>Entertainment</v>
      </c>
      <c r="C45" s="1"/>
      <c r="D45" s="45"/>
      <c r="E45" s="53">
        <f>'3. Fixed Operating Expenses'!K18/12</f>
        <v>0</v>
      </c>
      <c r="F45" s="102">
        <f aca="true" t="shared" si="23" ref="F45:P45">E45</f>
        <v>0</v>
      </c>
      <c r="G45" s="102">
        <f t="shared" si="23"/>
        <v>0</v>
      </c>
      <c r="H45" s="102">
        <f t="shared" si="23"/>
        <v>0</v>
      </c>
      <c r="I45" s="102">
        <f t="shared" si="23"/>
        <v>0</v>
      </c>
      <c r="J45" s="102">
        <f t="shared" si="23"/>
        <v>0</v>
      </c>
      <c r="K45" s="102">
        <f t="shared" si="23"/>
        <v>0</v>
      </c>
      <c r="L45" s="102">
        <f t="shared" si="23"/>
        <v>0</v>
      </c>
      <c r="M45" s="102">
        <f t="shared" si="23"/>
        <v>0</v>
      </c>
      <c r="N45" s="102">
        <f t="shared" si="23"/>
        <v>0</v>
      </c>
      <c r="O45" s="102">
        <f t="shared" si="23"/>
        <v>0</v>
      </c>
      <c r="P45" s="102">
        <f t="shared" si="23"/>
        <v>0</v>
      </c>
      <c r="Q45" s="53">
        <f t="shared" si="16"/>
        <v>0</v>
      </c>
    </row>
    <row r="46" spans="1:17" ht="12.75" customHeight="1" outlineLevel="1">
      <c r="A46" s="1"/>
      <c r="B46" s="1" t="str">
        <f>'3. Fixed Operating Expenses'!B19</f>
        <v>Insurance (Liability and Property)</v>
      </c>
      <c r="C46" s="1"/>
      <c r="D46" s="45"/>
      <c r="E46" s="53">
        <f>'3. Fixed Operating Expenses'!K19/12</f>
        <v>0</v>
      </c>
      <c r="F46" s="102">
        <f aca="true" t="shared" si="24" ref="F46:P46">E46</f>
        <v>0</v>
      </c>
      <c r="G46" s="102">
        <f t="shared" si="24"/>
        <v>0</v>
      </c>
      <c r="H46" s="102">
        <f t="shared" si="24"/>
        <v>0</v>
      </c>
      <c r="I46" s="102">
        <f t="shared" si="24"/>
        <v>0</v>
      </c>
      <c r="J46" s="102">
        <f t="shared" si="24"/>
        <v>0</v>
      </c>
      <c r="K46" s="102">
        <f t="shared" si="24"/>
        <v>0</v>
      </c>
      <c r="L46" s="102">
        <f t="shared" si="24"/>
        <v>0</v>
      </c>
      <c r="M46" s="102">
        <f t="shared" si="24"/>
        <v>0</v>
      </c>
      <c r="N46" s="102">
        <f t="shared" si="24"/>
        <v>0</v>
      </c>
      <c r="O46" s="102">
        <f t="shared" si="24"/>
        <v>0</v>
      </c>
      <c r="P46" s="102">
        <f t="shared" si="24"/>
        <v>0</v>
      </c>
      <c r="Q46" s="53">
        <f t="shared" si="16"/>
        <v>0</v>
      </c>
    </row>
    <row r="47" spans="1:17" ht="12.75" customHeight="1" outlineLevel="1">
      <c r="A47" s="1"/>
      <c r="B47" s="1" t="str">
        <f>'3. Fixed Operating Expenses'!B20</f>
        <v>Internet</v>
      </c>
      <c r="C47" s="1"/>
      <c r="D47" s="45"/>
      <c r="E47" s="53">
        <f>'3. Fixed Operating Expenses'!K20/12</f>
        <v>0</v>
      </c>
      <c r="F47" s="102">
        <f aca="true" t="shared" si="25" ref="F47:P47">E47</f>
        <v>0</v>
      </c>
      <c r="G47" s="102">
        <f t="shared" si="25"/>
        <v>0</v>
      </c>
      <c r="H47" s="102">
        <f t="shared" si="25"/>
        <v>0</v>
      </c>
      <c r="I47" s="102">
        <f t="shared" si="25"/>
        <v>0</v>
      </c>
      <c r="J47" s="102">
        <f t="shared" si="25"/>
        <v>0</v>
      </c>
      <c r="K47" s="102">
        <f t="shared" si="25"/>
        <v>0</v>
      </c>
      <c r="L47" s="102">
        <f t="shared" si="25"/>
        <v>0</v>
      </c>
      <c r="M47" s="102">
        <f t="shared" si="25"/>
        <v>0</v>
      </c>
      <c r="N47" s="102">
        <f t="shared" si="25"/>
        <v>0</v>
      </c>
      <c r="O47" s="102">
        <f t="shared" si="25"/>
        <v>0</v>
      </c>
      <c r="P47" s="102">
        <f t="shared" si="25"/>
        <v>0</v>
      </c>
      <c r="Q47" s="53">
        <f t="shared" si="16"/>
        <v>0</v>
      </c>
    </row>
    <row r="48" spans="1:17" ht="12.75" customHeight="1" outlineLevel="1">
      <c r="A48" s="1"/>
      <c r="B48" s="1" t="str">
        <f>'3. Fixed Operating Expenses'!B21</f>
        <v>Legal and Professional Fees</v>
      </c>
      <c r="C48" s="1"/>
      <c r="D48" s="45"/>
      <c r="E48" s="53">
        <f>'3. Fixed Operating Expenses'!K21/12</f>
        <v>0</v>
      </c>
      <c r="F48" s="102">
        <f aca="true" t="shared" si="26" ref="F48:P48">E48</f>
        <v>0</v>
      </c>
      <c r="G48" s="102">
        <f t="shared" si="26"/>
        <v>0</v>
      </c>
      <c r="H48" s="102">
        <f t="shared" si="26"/>
        <v>0</v>
      </c>
      <c r="I48" s="102">
        <f t="shared" si="26"/>
        <v>0</v>
      </c>
      <c r="J48" s="102">
        <f t="shared" si="26"/>
        <v>0</v>
      </c>
      <c r="K48" s="102">
        <f t="shared" si="26"/>
        <v>0</v>
      </c>
      <c r="L48" s="102">
        <f t="shared" si="26"/>
        <v>0</v>
      </c>
      <c r="M48" s="102">
        <f t="shared" si="26"/>
        <v>0</v>
      </c>
      <c r="N48" s="102">
        <f t="shared" si="26"/>
        <v>0</v>
      </c>
      <c r="O48" s="102">
        <f t="shared" si="26"/>
        <v>0</v>
      </c>
      <c r="P48" s="102">
        <f t="shared" si="26"/>
        <v>0</v>
      </c>
      <c r="Q48" s="53">
        <f t="shared" si="16"/>
        <v>0</v>
      </c>
    </row>
    <row r="49" spans="1:17" ht="12.75" customHeight="1" outlineLevel="1">
      <c r="A49" s="1"/>
      <c r="B49" s="1" t="str">
        <f>'3. Fixed Operating Expenses'!B22</f>
        <v>Office Expenses</v>
      </c>
      <c r="C49" s="1"/>
      <c r="D49" s="45"/>
      <c r="E49" s="53">
        <f>'3. Fixed Operating Expenses'!K22/12</f>
        <v>0</v>
      </c>
      <c r="F49" s="102">
        <f aca="true" t="shared" si="27" ref="F49:P49">E49</f>
        <v>0</v>
      </c>
      <c r="G49" s="102">
        <f t="shared" si="27"/>
        <v>0</v>
      </c>
      <c r="H49" s="102">
        <f t="shared" si="27"/>
        <v>0</v>
      </c>
      <c r="I49" s="102">
        <f t="shared" si="27"/>
        <v>0</v>
      </c>
      <c r="J49" s="102">
        <f t="shared" si="27"/>
        <v>0</v>
      </c>
      <c r="K49" s="102">
        <f t="shared" si="27"/>
        <v>0</v>
      </c>
      <c r="L49" s="102">
        <f t="shared" si="27"/>
        <v>0</v>
      </c>
      <c r="M49" s="102">
        <f t="shared" si="27"/>
        <v>0</v>
      </c>
      <c r="N49" s="102">
        <f t="shared" si="27"/>
        <v>0</v>
      </c>
      <c r="O49" s="102">
        <f t="shared" si="27"/>
        <v>0</v>
      </c>
      <c r="P49" s="102">
        <f t="shared" si="27"/>
        <v>0</v>
      </c>
      <c r="Q49" s="53">
        <f t="shared" si="16"/>
        <v>0</v>
      </c>
    </row>
    <row r="50" spans="1:17" ht="12.75" customHeight="1" outlineLevel="1">
      <c r="A50" s="1"/>
      <c r="B50" s="1" t="str">
        <f>'3. Fixed Operating Expenses'!B23</f>
        <v>Postage and Delivery</v>
      </c>
      <c r="C50" s="1"/>
      <c r="D50" s="45"/>
      <c r="E50" s="53">
        <f>'3. Fixed Operating Expenses'!K23/12</f>
        <v>0</v>
      </c>
      <c r="F50" s="102">
        <f aca="true" t="shared" si="28" ref="F50:P50">E50</f>
        <v>0</v>
      </c>
      <c r="G50" s="102">
        <f t="shared" si="28"/>
        <v>0</v>
      </c>
      <c r="H50" s="102">
        <f t="shared" si="28"/>
        <v>0</v>
      </c>
      <c r="I50" s="102">
        <f t="shared" si="28"/>
        <v>0</v>
      </c>
      <c r="J50" s="102">
        <f t="shared" si="28"/>
        <v>0</v>
      </c>
      <c r="K50" s="102">
        <f t="shared" si="28"/>
        <v>0</v>
      </c>
      <c r="L50" s="102">
        <f t="shared" si="28"/>
        <v>0</v>
      </c>
      <c r="M50" s="102">
        <f t="shared" si="28"/>
        <v>0</v>
      </c>
      <c r="N50" s="102">
        <f t="shared" si="28"/>
        <v>0</v>
      </c>
      <c r="O50" s="102">
        <f t="shared" si="28"/>
        <v>0</v>
      </c>
      <c r="P50" s="102">
        <f t="shared" si="28"/>
        <v>0</v>
      </c>
      <c r="Q50" s="53">
        <f t="shared" si="16"/>
        <v>0</v>
      </c>
    </row>
    <row r="51" spans="1:17" ht="12.75" customHeight="1" outlineLevel="1">
      <c r="A51" s="1"/>
      <c r="B51" s="1" t="str">
        <f>'3. Fixed Operating Expenses'!B24</f>
        <v>Rent (on business property)</v>
      </c>
      <c r="C51" s="1"/>
      <c r="D51" s="45"/>
      <c r="E51" s="53">
        <f>'3. Fixed Operating Expenses'!K24/12</f>
        <v>0</v>
      </c>
      <c r="F51" s="102">
        <f aca="true" t="shared" si="29" ref="F51:P51">E51</f>
        <v>0</v>
      </c>
      <c r="G51" s="102">
        <f t="shared" si="29"/>
        <v>0</v>
      </c>
      <c r="H51" s="102">
        <f t="shared" si="29"/>
        <v>0</v>
      </c>
      <c r="I51" s="102">
        <f t="shared" si="29"/>
        <v>0</v>
      </c>
      <c r="J51" s="102">
        <f t="shared" si="29"/>
        <v>0</v>
      </c>
      <c r="K51" s="102">
        <f t="shared" si="29"/>
        <v>0</v>
      </c>
      <c r="L51" s="102">
        <f t="shared" si="29"/>
        <v>0</v>
      </c>
      <c r="M51" s="102">
        <f t="shared" si="29"/>
        <v>0</v>
      </c>
      <c r="N51" s="102">
        <f t="shared" si="29"/>
        <v>0</v>
      </c>
      <c r="O51" s="102">
        <f t="shared" si="29"/>
        <v>0</v>
      </c>
      <c r="P51" s="102">
        <f t="shared" si="29"/>
        <v>0</v>
      </c>
      <c r="Q51" s="53">
        <f t="shared" si="16"/>
        <v>0</v>
      </c>
    </row>
    <row r="52" spans="1:17" ht="12.75" customHeight="1" outlineLevel="1">
      <c r="A52" s="1"/>
      <c r="B52" s="1" t="str">
        <f>'3. Fixed Operating Expenses'!B25</f>
        <v>Rent of Vehicles and Equipment</v>
      </c>
      <c r="C52" s="1"/>
      <c r="D52" s="45"/>
      <c r="E52" s="53">
        <f>'3. Fixed Operating Expenses'!K25/12</f>
        <v>0</v>
      </c>
      <c r="F52" s="102">
        <f aca="true" t="shared" si="30" ref="F52:P52">E52</f>
        <v>0</v>
      </c>
      <c r="G52" s="102">
        <f t="shared" si="30"/>
        <v>0</v>
      </c>
      <c r="H52" s="102">
        <f t="shared" si="30"/>
        <v>0</v>
      </c>
      <c r="I52" s="102">
        <f t="shared" si="30"/>
        <v>0</v>
      </c>
      <c r="J52" s="102">
        <f t="shared" si="30"/>
        <v>0</v>
      </c>
      <c r="K52" s="102">
        <f t="shared" si="30"/>
        <v>0</v>
      </c>
      <c r="L52" s="102">
        <f t="shared" si="30"/>
        <v>0</v>
      </c>
      <c r="M52" s="102">
        <f t="shared" si="30"/>
        <v>0</v>
      </c>
      <c r="N52" s="102">
        <f t="shared" si="30"/>
        <v>0</v>
      </c>
      <c r="O52" s="102">
        <f t="shared" si="30"/>
        <v>0</v>
      </c>
      <c r="P52" s="102">
        <f t="shared" si="30"/>
        <v>0</v>
      </c>
      <c r="Q52" s="53">
        <f t="shared" si="16"/>
        <v>0</v>
      </c>
    </row>
    <row r="53" spans="1:17" ht="12.75" customHeight="1" outlineLevel="1">
      <c r="A53" s="1"/>
      <c r="B53" s="1" t="str">
        <f>'3. Fixed Operating Expenses'!B26</f>
        <v>Repairs and Maintenance</v>
      </c>
      <c r="C53" s="1"/>
      <c r="D53" s="45"/>
      <c r="E53" s="53">
        <f>'3. Fixed Operating Expenses'!K26/12</f>
        <v>0</v>
      </c>
      <c r="F53" s="102">
        <f aca="true" t="shared" si="31" ref="F53:P53">E53</f>
        <v>0</v>
      </c>
      <c r="G53" s="102">
        <f t="shared" si="31"/>
        <v>0</v>
      </c>
      <c r="H53" s="102">
        <f t="shared" si="31"/>
        <v>0</v>
      </c>
      <c r="I53" s="102">
        <f t="shared" si="31"/>
        <v>0</v>
      </c>
      <c r="J53" s="102">
        <f t="shared" si="31"/>
        <v>0</v>
      </c>
      <c r="K53" s="102">
        <f t="shared" si="31"/>
        <v>0</v>
      </c>
      <c r="L53" s="102">
        <f t="shared" si="31"/>
        <v>0</v>
      </c>
      <c r="M53" s="102">
        <f t="shared" si="31"/>
        <v>0</v>
      </c>
      <c r="N53" s="102">
        <f t="shared" si="31"/>
        <v>0</v>
      </c>
      <c r="O53" s="102">
        <f t="shared" si="31"/>
        <v>0</v>
      </c>
      <c r="P53" s="102">
        <f t="shared" si="31"/>
        <v>0</v>
      </c>
      <c r="Q53" s="53">
        <f t="shared" si="16"/>
        <v>0</v>
      </c>
    </row>
    <row r="54" spans="1:17" ht="12.75" customHeight="1" outlineLevel="1">
      <c r="A54" s="1"/>
      <c r="B54" s="1" t="str">
        <f>'3. Fixed Operating Expenses'!B27</f>
        <v>Supplies</v>
      </c>
      <c r="C54" s="1"/>
      <c r="D54" s="45"/>
      <c r="E54" s="53">
        <f>'3. Fixed Operating Expenses'!K27/12</f>
        <v>0</v>
      </c>
      <c r="F54" s="102">
        <f aca="true" t="shared" si="32" ref="F54:P54">E54</f>
        <v>0</v>
      </c>
      <c r="G54" s="102">
        <f t="shared" si="32"/>
        <v>0</v>
      </c>
      <c r="H54" s="102">
        <f t="shared" si="32"/>
        <v>0</v>
      </c>
      <c r="I54" s="102">
        <f t="shared" si="32"/>
        <v>0</v>
      </c>
      <c r="J54" s="102">
        <f t="shared" si="32"/>
        <v>0</v>
      </c>
      <c r="K54" s="102">
        <f t="shared" si="32"/>
        <v>0</v>
      </c>
      <c r="L54" s="102">
        <f t="shared" si="32"/>
        <v>0</v>
      </c>
      <c r="M54" s="102">
        <f t="shared" si="32"/>
        <v>0</v>
      </c>
      <c r="N54" s="102">
        <f t="shared" si="32"/>
        <v>0</v>
      </c>
      <c r="O54" s="102">
        <f t="shared" si="32"/>
        <v>0</v>
      </c>
      <c r="P54" s="102">
        <f t="shared" si="32"/>
        <v>0</v>
      </c>
      <c r="Q54" s="53">
        <f t="shared" si="16"/>
        <v>0</v>
      </c>
    </row>
    <row r="55" spans="1:17" ht="12.75" customHeight="1" outlineLevel="1">
      <c r="A55" s="1"/>
      <c r="B55" s="1" t="str">
        <f>'3. Fixed Operating Expenses'!B28</f>
        <v>Telephone and Communications</v>
      </c>
      <c r="C55" s="1"/>
      <c r="D55" s="45"/>
      <c r="E55" s="53">
        <f>'3. Fixed Operating Expenses'!K28/12</f>
        <v>0</v>
      </c>
      <c r="F55" s="102">
        <f aca="true" t="shared" si="33" ref="F55:P55">E55</f>
        <v>0</v>
      </c>
      <c r="G55" s="102">
        <f t="shared" si="33"/>
        <v>0</v>
      </c>
      <c r="H55" s="102">
        <f t="shared" si="33"/>
        <v>0</v>
      </c>
      <c r="I55" s="102">
        <f t="shared" si="33"/>
        <v>0</v>
      </c>
      <c r="J55" s="102">
        <f t="shared" si="33"/>
        <v>0</v>
      </c>
      <c r="K55" s="102">
        <f t="shared" si="33"/>
        <v>0</v>
      </c>
      <c r="L55" s="102">
        <f t="shared" si="33"/>
        <v>0</v>
      </c>
      <c r="M55" s="102">
        <f t="shared" si="33"/>
        <v>0</v>
      </c>
      <c r="N55" s="102">
        <f t="shared" si="33"/>
        <v>0</v>
      </c>
      <c r="O55" s="102">
        <f t="shared" si="33"/>
        <v>0</v>
      </c>
      <c r="P55" s="102">
        <f t="shared" si="33"/>
        <v>0</v>
      </c>
      <c r="Q55" s="53">
        <f t="shared" si="16"/>
        <v>0</v>
      </c>
    </row>
    <row r="56" spans="1:17" ht="12.75" customHeight="1" outlineLevel="1">
      <c r="A56" s="1"/>
      <c r="B56" s="1" t="str">
        <f>'3. Fixed Operating Expenses'!B29</f>
        <v>Travel</v>
      </c>
      <c r="C56" s="1"/>
      <c r="D56" s="45"/>
      <c r="E56" s="53">
        <f>'3. Fixed Operating Expenses'!K29/12</f>
        <v>0</v>
      </c>
      <c r="F56" s="102">
        <f aca="true" t="shared" si="34" ref="F56:P56">E56</f>
        <v>0</v>
      </c>
      <c r="G56" s="102">
        <f t="shared" si="34"/>
        <v>0</v>
      </c>
      <c r="H56" s="102">
        <f t="shared" si="34"/>
        <v>0</v>
      </c>
      <c r="I56" s="102">
        <f t="shared" si="34"/>
        <v>0</v>
      </c>
      <c r="J56" s="102">
        <f t="shared" si="34"/>
        <v>0</v>
      </c>
      <c r="K56" s="102">
        <f t="shared" si="34"/>
        <v>0</v>
      </c>
      <c r="L56" s="102">
        <f t="shared" si="34"/>
        <v>0</v>
      </c>
      <c r="M56" s="102">
        <f t="shared" si="34"/>
        <v>0</v>
      </c>
      <c r="N56" s="102">
        <f t="shared" si="34"/>
        <v>0</v>
      </c>
      <c r="O56" s="102">
        <f t="shared" si="34"/>
        <v>0</v>
      </c>
      <c r="P56" s="102">
        <f t="shared" si="34"/>
        <v>0</v>
      </c>
      <c r="Q56" s="53">
        <f t="shared" si="16"/>
        <v>0</v>
      </c>
    </row>
    <row r="57" spans="1:17" ht="12.75" customHeight="1" outlineLevel="1">
      <c r="A57" s="1"/>
      <c r="B57" s="101" t="str">
        <f>'3. Fixed Operating Expenses'!B30</f>
        <v>Utilities</v>
      </c>
      <c r="C57" s="101"/>
      <c r="D57" s="98"/>
      <c r="E57" s="102">
        <f>'3. Fixed Operating Expenses'!K30/12</f>
        <v>0</v>
      </c>
      <c r="F57" s="102">
        <f aca="true" t="shared" si="35" ref="F57:P57">E57</f>
        <v>0</v>
      </c>
      <c r="G57" s="102">
        <f t="shared" si="35"/>
        <v>0</v>
      </c>
      <c r="H57" s="102">
        <f t="shared" si="35"/>
        <v>0</v>
      </c>
      <c r="I57" s="102">
        <f t="shared" si="35"/>
        <v>0</v>
      </c>
      <c r="J57" s="102">
        <f t="shared" si="35"/>
        <v>0</v>
      </c>
      <c r="K57" s="102">
        <f t="shared" si="35"/>
        <v>0</v>
      </c>
      <c r="L57" s="102">
        <f t="shared" si="35"/>
        <v>0</v>
      </c>
      <c r="M57" s="102">
        <f t="shared" si="35"/>
        <v>0</v>
      </c>
      <c r="N57" s="102">
        <f t="shared" si="35"/>
        <v>0</v>
      </c>
      <c r="O57" s="102">
        <f t="shared" si="35"/>
        <v>0</v>
      </c>
      <c r="P57" s="102">
        <f t="shared" si="35"/>
        <v>0</v>
      </c>
      <c r="Q57" s="102">
        <f t="shared" si="16"/>
        <v>0</v>
      </c>
    </row>
    <row r="58" spans="1:17" ht="12.75" customHeight="1" outlineLevel="1">
      <c r="A58" s="1"/>
      <c r="B58" s="101" t="str">
        <f>'3. Fixed Operating Expenses'!B31</f>
        <v>Misc 1</v>
      </c>
      <c r="C58" s="101"/>
      <c r="D58" s="98"/>
      <c r="E58" s="102">
        <f>'3. Fixed Operating Expenses'!K31/12</f>
        <v>0</v>
      </c>
      <c r="F58" s="102">
        <f aca="true" t="shared" si="36" ref="F58:P58">E58</f>
        <v>0</v>
      </c>
      <c r="G58" s="102">
        <f t="shared" si="36"/>
        <v>0</v>
      </c>
      <c r="H58" s="102">
        <f t="shared" si="36"/>
        <v>0</v>
      </c>
      <c r="I58" s="102">
        <f t="shared" si="36"/>
        <v>0</v>
      </c>
      <c r="J58" s="102">
        <f t="shared" si="36"/>
        <v>0</v>
      </c>
      <c r="K58" s="102">
        <f t="shared" si="36"/>
        <v>0</v>
      </c>
      <c r="L58" s="102">
        <f t="shared" si="36"/>
        <v>0</v>
      </c>
      <c r="M58" s="102">
        <f t="shared" si="36"/>
        <v>0</v>
      </c>
      <c r="N58" s="102">
        <f t="shared" si="36"/>
        <v>0</v>
      </c>
      <c r="O58" s="102">
        <f t="shared" si="36"/>
        <v>0</v>
      </c>
      <c r="P58" s="102">
        <f t="shared" si="36"/>
        <v>0</v>
      </c>
      <c r="Q58" s="102">
        <f aca="true" t="shared" si="37" ref="Q58:Q67">SUM(E58:P58)</f>
        <v>0</v>
      </c>
    </row>
    <row r="59" spans="1:17" ht="12.75" customHeight="1" outlineLevel="1">
      <c r="A59" s="1"/>
      <c r="B59" s="101" t="str">
        <f>'3. Fixed Operating Expenses'!B32</f>
        <v>Misc 2</v>
      </c>
      <c r="C59" s="101"/>
      <c r="D59" s="98"/>
      <c r="E59" s="102">
        <f>'3. Fixed Operating Expenses'!K32/12</f>
        <v>0</v>
      </c>
      <c r="F59" s="102">
        <f aca="true" t="shared" si="38" ref="F59:P59">E59</f>
        <v>0</v>
      </c>
      <c r="G59" s="102">
        <f t="shared" si="38"/>
        <v>0</v>
      </c>
      <c r="H59" s="102">
        <f t="shared" si="38"/>
        <v>0</v>
      </c>
      <c r="I59" s="102">
        <f t="shared" si="38"/>
        <v>0</v>
      </c>
      <c r="J59" s="102">
        <f t="shared" si="38"/>
        <v>0</v>
      </c>
      <c r="K59" s="102">
        <f t="shared" si="38"/>
        <v>0</v>
      </c>
      <c r="L59" s="102">
        <f t="shared" si="38"/>
        <v>0</v>
      </c>
      <c r="M59" s="102">
        <f t="shared" si="38"/>
        <v>0</v>
      </c>
      <c r="N59" s="102">
        <f t="shared" si="38"/>
        <v>0</v>
      </c>
      <c r="O59" s="102">
        <f t="shared" si="38"/>
        <v>0</v>
      </c>
      <c r="P59" s="102">
        <f t="shared" si="38"/>
        <v>0</v>
      </c>
      <c r="Q59" s="102">
        <f t="shared" si="37"/>
        <v>0</v>
      </c>
    </row>
    <row r="60" spans="1:17" ht="12.75" customHeight="1" outlineLevel="1">
      <c r="A60" s="1"/>
      <c r="B60" s="101" t="str">
        <f>'3. Fixed Operating Expenses'!B33</f>
        <v>Misc 3</v>
      </c>
      <c r="C60" s="101"/>
      <c r="D60" s="98"/>
      <c r="E60" s="102">
        <f>'3. Fixed Operating Expenses'!K33/12</f>
        <v>0</v>
      </c>
      <c r="F60" s="102">
        <f aca="true" t="shared" si="39" ref="F60:P60">E60</f>
        <v>0</v>
      </c>
      <c r="G60" s="102">
        <f t="shared" si="39"/>
        <v>0</v>
      </c>
      <c r="H60" s="102">
        <f t="shared" si="39"/>
        <v>0</v>
      </c>
      <c r="I60" s="102">
        <f t="shared" si="39"/>
        <v>0</v>
      </c>
      <c r="J60" s="102">
        <f t="shared" si="39"/>
        <v>0</v>
      </c>
      <c r="K60" s="102">
        <f t="shared" si="39"/>
        <v>0</v>
      </c>
      <c r="L60" s="102">
        <f t="shared" si="39"/>
        <v>0</v>
      </c>
      <c r="M60" s="102">
        <f t="shared" si="39"/>
        <v>0</v>
      </c>
      <c r="N60" s="102">
        <f t="shared" si="39"/>
        <v>0</v>
      </c>
      <c r="O60" s="102">
        <f t="shared" si="39"/>
        <v>0</v>
      </c>
      <c r="P60" s="102">
        <f t="shared" si="39"/>
        <v>0</v>
      </c>
      <c r="Q60" s="102">
        <f t="shared" si="37"/>
        <v>0</v>
      </c>
    </row>
    <row r="61" spans="1:17" ht="12.75" customHeight="1" outlineLevel="1">
      <c r="A61" s="1"/>
      <c r="B61" s="101" t="str">
        <f>'3. Fixed Operating Expenses'!B34</f>
        <v>Misc 4</v>
      </c>
      <c r="C61" s="101"/>
      <c r="D61" s="98"/>
      <c r="E61" s="102">
        <f>'3. Fixed Operating Expenses'!K34/12</f>
        <v>0</v>
      </c>
      <c r="F61" s="102">
        <f aca="true" t="shared" si="40" ref="F61:P61">E61</f>
        <v>0</v>
      </c>
      <c r="G61" s="102">
        <f t="shared" si="40"/>
        <v>0</v>
      </c>
      <c r="H61" s="102">
        <f t="shared" si="40"/>
        <v>0</v>
      </c>
      <c r="I61" s="102">
        <f t="shared" si="40"/>
        <v>0</v>
      </c>
      <c r="J61" s="102">
        <f t="shared" si="40"/>
        <v>0</v>
      </c>
      <c r="K61" s="102">
        <f t="shared" si="40"/>
        <v>0</v>
      </c>
      <c r="L61" s="102">
        <f t="shared" si="40"/>
        <v>0</v>
      </c>
      <c r="M61" s="102">
        <f t="shared" si="40"/>
        <v>0</v>
      </c>
      <c r="N61" s="102">
        <f t="shared" si="40"/>
        <v>0</v>
      </c>
      <c r="O61" s="102">
        <f t="shared" si="40"/>
        <v>0</v>
      </c>
      <c r="P61" s="102">
        <f t="shared" si="40"/>
        <v>0</v>
      </c>
      <c r="Q61" s="102">
        <f t="shared" si="37"/>
        <v>0</v>
      </c>
    </row>
    <row r="62" spans="1:17" ht="12.75" customHeight="1" outlineLevel="1">
      <c r="A62" s="1"/>
      <c r="B62" s="101" t="str">
        <f>'3. Fixed Operating Expenses'!B35</f>
        <v>Misc 5</v>
      </c>
      <c r="C62" s="101"/>
      <c r="D62" s="98"/>
      <c r="E62" s="102">
        <f>'3. Fixed Operating Expenses'!K35/12</f>
        <v>0</v>
      </c>
      <c r="F62" s="102">
        <f aca="true" t="shared" si="41" ref="F62:P62">E62</f>
        <v>0</v>
      </c>
      <c r="G62" s="102">
        <f t="shared" si="41"/>
        <v>0</v>
      </c>
      <c r="H62" s="102">
        <f t="shared" si="41"/>
        <v>0</v>
      </c>
      <c r="I62" s="102">
        <f t="shared" si="41"/>
        <v>0</v>
      </c>
      <c r="J62" s="102">
        <f t="shared" si="41"/>
        <v>0</v>
      </c>
      <c r="K62" s="102">
        <f t="shared" si="41"/>
        <v>0</v>
      </c>
      <c r="L62" s="102">
        <f t="shared" si="41"/>
        <v>0</v>
      </c>
      <c r="M62" s="102">
        <f t="shared" si="41"/>
        <v>0</v>
      </c>
      <c r="N62" s="102">
        <f t="shared" si="41"/>
        <v>0</v>
      </c>
      <c r="O62" s="102">
        <f t="shared" si="41"/>
        <v>0</v>
      </c>
      <c r="P62" s="102">
        <f t="shared" si="41"/>
        <v>0</v>
      </c>
      <c r="Q62" s="102">
        <f t="shared" si="37"/>
        <v>0</v>
      </c>
    </row>
    <row r="63" spans="1:17" ht="12.75" customHeight="1" outlineLevel="1">
      <c r="A63" s="1"/>
      <c r="B63" s="101" t="str">
        <f>'3. Fixed Operating Expenses'!B36</f>
        <v>Misc 6</v>
      </c>
      <c r="C63" s="101"/>
      <c r="D63" s="98"/>
      <c r="E63" s="102">
        <f>'3. Fixed Operating Expenses'!K36/12</f>
        <v>0</v>
      </c>
      <c r="F63" s="102">
        <f aca="true" t="shared" si="42" ref="F63:P63">E63</f>
        <v>0</v>
      </c>
      <c r="G63" s="102">
        <f t="shared" si="42"/>
        <v>0</v>
      </c>
      <c r="H63" s="102">
        <f t="shared" si="42"/>
        <v>0</v>
      </c>
      <c r="I63" s="102">
        <f t="shared" si="42"/>
        <v>0</v>
      </c>
      <c r="J63" s="102">
        <f t="shared" si="42"/>
        <v>0</v>
      </c>
      <c r="K63" s="102">
        <f t="shared" si="42"/>
        <v>0</v>
      </c>
      <c r="L63" s="102">
        <f t="shared" si="42"/>
        <v>0</v>
      </c>
      <c r="M63" s="102">
        <f t="shared" si="42"/>
        <v>0</v>
      </c>
      <c r="N63" s="102">
        <f t="shared" si="42"/>
        <v>0</v>
      </c>
      <c r="O63" s="102">
        <f t="shared" si="42"/>
        <v>0</v>
      </c>
      <c r="P63" s="102">
        <f t="shared" si="42"/>
        <v>0</v>
      </c>
      <c r="Q63" s="102">
        <f t="shared" si="37"/>
        <v>0</v>
      </c>
    </row>
    <row r="64" spans="1:17" ht="12.75" customHeight="1" outlineLevel="1">
      <c r="A64" s="1"/>
      <c r="B64" s="101" t="str">
        <f>'3. Fixed Operating Expenses'!B37</f>
        <v>Misc 7</v>
      </c>
      <c r="C64" s="101"/>
      <c r="D64" s="98"/>
      <c r="E64" s="102">
        <f>'3. Fixed Operating Expenses'!K37/12</f>
        <v>0</v>
      </c>
      <c r="F64" s="102">
        <f aca="true" t="shared" si="43" ref="F64:P64">E64</f>
        <v>0</v>
      </c>
      <c r="G64" s="102">
        <f t="shared" si="43"/>
        <v>0</v>
      </c>
      <c r="H64" s="102">
        <f t="shared" si="43"/>
        <v>0</v>
      </c>
      <c r="I64" s="102">
        <f t="shared" si="43"/>
        <v>0</v>
      </c>
      <c r="J64" s="102">
        <f t="shared" si="43"/>
        <v>0</v>
      </c>
      <c r="K64" s="102">
        <f t="shared" si="43"/>
        <v>0</v>
      </c>
      <c r="L64" s="102">
        <f t="shared" si="43"/>
        <v>0</v>
      </c>
      <c r="M64" s="102">
        <f t="shared" si="43"/>
        <v>0</v>
      </c>
      <c r="N64" s="102">
        <f t="shared" si="43"/>
        <v>0</v>
      </c>
      <c r="O64" s="102">
        <f t="shared" si="43"/>
        <v>0</v>
      </c>
      <c r="P64" s="102">
        <f t="shared" si="43"/>
        <v>0</v>
      </c>
      <c r="Q64" s="102">
        <f t="shared" si="37"/>
        <v>0</v>
      </c>
    </row>
    <row r="65" spans="1:17" ht="12.75" customHeight="1" outlineLevel="1">
      <c r="A65" s="1"/>
      <c r="B65" s="101" t="str">
        <f>'3. Fixed Operating Expenses'!B38</f>
        <v>Misc 8</v>
      </c>
      <c r="C65" s="101"/>
      <c r="D65" s="98"/>
      <c r="E65" s="102">
        <f>'3. Fixed Operating Expenses'!K38/12</f>
        <v>0</v>
      </c>
      <c r="F65" s="102">
        <f aca="true" t="shared" si="44" ref="F65:P65">E65</f>
        <v>0</v>
      </c>
      <c r="G65" s="102">
        <f t="shared" si="44"/>
        <v>0</v>
      </c>
      <c r="H65" s="102">
        <f t="shared" si="44"/>
        <v>0</v>
      </c>
      <c r="I65" s="102">
        <f t="shared" si="44"/>
        <v>0</v>
      </c>
      <c r="J65" s="102">
        <f t="shared" si="44"/>
        <v>0</v>
      </c>
      <c r="K65" s="102">
        <f t="shared" si="44"/>
        <v>0</v>
      </c>
      <c r="L65" s="102">
        <f t="shared" si="44"/>
        <v>0</v>
      </c>
      <c r="M65" s="102">
        <f t="shared" si="44"/>
        <v>0</v>
      </c>
      <c r="N65" s="102">
        <f t="shared" si="44"/>
        <v>0</v>
      </c>
      <c r="O65" s="102">
        <f t="shared" si="44"/>
        <v>0</v>
      </c>
      <c r="P65" s="102">
        <f t="shared" si="44"/>
        <v>0</v>
      </c>
      <c r="Q65" s="102">
        <f t="shared" si="37"/>
        <v>0</v>
      </c>
    </row>
    <row r="66" spans="1:17" ht="12.75" customHeight="1" outlineLevel="1">
      <c r="A66" s="1"/>
      <c r="B66" s="101" t="str">
        <f>'3. Fixed Operating Expenses'!B39</f>
        <v>Misc 9</v>
      </c>
      <c r="C66" s="101"/>
      <c r="D66" s="98"/>
      <c r="E66" s="102">
        <f>'3. Fixed Operating Expenses'!K39/12</f>
        <v>0</v>
      </c>
      <c r="F66" s="102">
        <f aca="true" t="shared" si="45" ref="F66:P66">E66</f>
        <v>0</v>
      </c>
      <c r="G66" s="102">
        <f t="shared" si="45"/>
        <v>0</v>
      </c>
      <c r="H66" s="102">
        <f t="shared" si="45"/>
        <v>0</v>
      </c>
      <c r="I66" s="102">
        <f t="shared" si="45"/>
        <v>0</v>
      </c>
      <c r="J66" s="102">
        <f t="shared" si="45"/>
        <v>0</v>
      </c>
      <c r="K66" s="102">
        <f t="shared" si="45"/>
        <v>0</v>
      </c>
      <c r="L66" s="102">
        <f t="shared" si="45"/>
        <v>0</v>
      </c>
      <c r="M66" s="102">
        <f t="shared" si="45"/>
        <v>0</v>
      </c>
      <c r="N66" s="102">
        <f t="shared" si="45"/>
        <v>0</v>
      </c>
      <c r="O66" s="102">
        <f t="shared" si="45"/>
        <v>0</v>
      </c>
      <c r="P66" s="102">
        <f t="shared" si="45"/>
        <v>0</v>
      </c>
      <c r="Q66" s="102">
        <f t="shared" si="37"/>
        <v>0</v>
      </c>
    </row>
    <row r="67" spans="1:17" ht="12.75" customHeight="1" outlineLevel="1" thickBot="1">
      <c r="A67" s="1"/>
      <c r="B67" s="101" t="str">
        <f>'3. Fixed Operating Expenses'!B40</f>
        <v>Misc 10</v>
      </c>
      <c r="C67" s="101"/>
      <c r="D67" s="98"/>
      <c r="E67" s="57">
        <f>'3. Fixed Operating Expenses'!K40/12</f>
        <v>0</v>
      </c>
      <c r="F67" s="57">
        <f aca="true" t="shared" si="46" ref="F67:P67">E67</f>
        <v>0</v>
      </c>
      <c r="G67" s="57">
        <f t="shared" si="46"/>
        <v>0</v>
      </c>
      <c r="H67" s="57">
        <f t="shared" si="46"/>
        <v>0</v>
      </c>
      <c r="I67" s="57">
        <f t="shared" si="46"/>
        <v>0</v>
      </c>
      <c r="J67" s="57">
        <f t="shared" si="46"/>
        <v>0</v>
      </c>
      <c r="K67" s="57">
        <f t="shared" si="46"/>
        <v>0</v>
      </c>
      <c r="L67" s="57">
        <f t="shared" si="46"/>
        <v>0</v>
      </c>
      <c r="M67" s="57">
        <f t="shared" si="46"/>
        <v>0</v>
      </c>
      <c r="N67" s="57">
        <f t="shared" si="46"/>
        <v>0</v>
      </c>
      <c r="O67" s="57">
        <f t="shared" si="46"/>
        <v>0</v>
      </c>
      <c r="P67" s="57">
        <f t="shared" si="46"/>
        <v>0</v>
      </c>
      <c r="Q67" s="57">
        <f t="shared" si="37"/>
        <v>0</v>
      </c>
    </row>
    <row r="68" spans="1:17" ht="12.75" customHeight="1">
      <c r="A68" s="1" t="s">
        <v>103</v>
      </c>
      <c r="B68" s="101"/>
      <c r="C68" s="101"/>
      <c r="D68" s="98"/>
      <c r="E68" s="53">
        <f>SUM(E38:E67)</f>
        <v>0</v>
      </c>
      <c r="F68" s="53">
        <f aca="true" t="shared" si="47" ref="F68:Q68">SUM(F38:F67)</f>
        <v>0</v>
      </c>
      <c r="G68" s="53">
        <f t="shared" si="47"/>
        <v>0</v>
      </c>
      <c r="H68" s="53">
        <f t="shared" si="47"/>
        <v>0</v>
      </c>
      <c r="I68" s="53">
        <f t="shared" si="47"/>
        <v>0</v>
      </c>
      <c r="J68" s="53">
        <f t="shared" si="47"/>
        <v>0</v>
      </c>
      <c r="K68" s="53">
        <f t="shared" si="47"/>
        <v>0</v>
      </c>
      <c r="L68" s="53">
        <f t="shared" si="47"/>
        <v>0</v>
      </c>
      <c r="M68" s="53">
        <f t="shared" si="47"/>
        <v>0</v>
      </c>
      <c r="N68" s="53">
        <f t="shared" si="47"/>
        <v>0</v>
      </c>
      <c r="O68" s="53">
        <f t="shared" si="47"/>
        <v>0</v>
      </c>
      <c r="P68" s="53">
        <f t="shared" si="47"/>
        <v>0</v>
      </c>
      <c r="Q68" s="53">
        <f t="shared" si="47"/>
        <v>0</v>
      </c>
    </row>
    <row r="69" spans="1:17" ht="12.75" customHeight="1">
      <c r="A69" s="1"/>
      <c r="B69" s="1"/>
      <c r="C69" s="1"/>
      <c r="D69" s="45"/>
      <c r="E69" s="53"/>
      <c r="F69" s="53"/>
      <c r="G69" s="53"/>
      <c r="H69" s="53"/>
      <c r="I69" s="53"/>
      <c r="J69" s="53"/>
      <c r="K69" s="53"/>
      <c r="L69" s="53"/>
      <c r="M69" s="53"/>
      <c r="N69" s="53"/>
      <c r="O69" s="53"/>
      <c r="P69" s="53"/>
      <c r="Q69" s="53"/>
    </row>
    <row r="70" spans="1:17" ht="12.75" customHeight="1" outlineLevel="1">
      <c r="A70" s="1" t="s">
        <v>224</v>
      </c>
      <c r="B70" s="1"/>
      <c r="C70" s="1"/>
      <c r="D70" s="45"/>
      <c r="E70" s="53"/>
      <c r="F70" s="53"/>
      <c r="G70" s="53"/>
      <c r="H70" s="53"/>
      <c r="I70" s="53"/>
      <c r="J70" s="53"/>
      <c r="K70" s="53"/>
      <c r="L70" s="53"/>
      <c r="M70" s="53"/>
      <c r="N70" s="53"/>
      <c r="O70" s="53"/>
      <c r="P70" s="53"/>
      <c r="Q70" s="53"/>
    </row>
    <row r="71" spans="1:17" ht="12.75" customHeight="1" outlineLevel="1">
      <c r="A71" s="1"/>
      <c r="B71" s="1" t="s">
        <v>198</v>
      </c>
      <c r="C71" s="1"/>
      <c r="D71" s="45"/>
      <c r="E71" s="53">
        <f>IF('7. Cash Receipts-Disbursements'!$G$28&gt;2,'7. Cash Receipts-Disbursements'!$K$28,0)</f>
        <v>0</v>
      </c>
      <c r="F71" s="53">
        <f>IF('7. Cash Receipts-Disbursements'!$G$28&gt;2,'7. Cash Receipts-Disbursements'!$K$28,0)</f>
        <v>0</v>
      </c>
      <c r="G71" s="53">
        <f>IF('7. Cash Receipts-Disbursements'!$G$28&gt;2,'7. Cash Receipts-Disbursements'!$K$28,0)</f>
        <v>0</v>
      </c>
      <c r="H71" s="53">
        <f>IF('7. Cash Receipts-Disbursements'!$G$28&gt;2,'7. Cash Receipts-Disbursements'!$K$28,0)</f>
        <v>0</v>
      </c>
      <c r="I71" s="53">
        <f>IF('7. Cash Receipts-Disbursements'!$G$28&gt;2,'7. Cash Receipts-Disbursements'!$K$28,0)</f>
        <v>0</v>
      </c>
      <c r="J71" s="53">
        <f>IF('7. Cash Receipts-Disbursements'!$G$28&gt;2,'7. Cash Receipts-Disbursements'!$K$28,0)</f>
        <v>0</v>
      </c>
      <c r="K71" s="53">
        <f>IF('7. Cash Receipts-Disbursements'!$G$28&gt;2,'7. Cash Receipts-Disbursements'!$K$28,0)</f>
        <v>0</v>
      </c>
      <c r="L71" s="53">
        <f>IF('7. Cash Receipts-Disbursements'!$G$28&gt;2,'7. Cash Receipts-Disbursements'!$K$28,0)</f>
        <v>0</v>
      </c>
      <c r="M71" s="53">
        <f>IF('7. Cash Receipts-Disbursements'!$G$28&gt;2,'7. Cash Receipts-Disbursements'!$K$28,0)</f>
        <v>0</v>
      </c>
      <c r="N71" s="53">
        <f>IF('7. Cash Receipts-Disbursements'!$G$28&gt;2,'7. Cash Receipts-Disbursements'!$K$28,0)</f>
        <v>0</v>
      </c>
      <c r="O71" s="53">
        <f>IF('7. Cash Receipts-Disbursements'!$G$28&gt;2,'7. Cash Receipts-Disbursements'!$K$28,0)</f>
        <v>0</v>
      </c>
      <c r="P71" s="53">
        <f>IF('7. Cash Receipts-Disbursements'!$G$28&gt;2,'7. Cash Receipts-Disbursements'!$K$28,0)</f>
        <v>0</v>
      </c>
      <c r="Q71" s="53">
        <f>SUM(E71:P71)</f>
        <v>0</v>
      </c>
    </row>
    <row r="72" spans="1:17" ht="12.75" customHeight="1" outlineLevel="1">
      <c r="A72" s="1"/>
      <c r="B72" s="1" t="s">
        <v>138</v>
      </c>
      <c r="C72" s="1"/>
      <c r="D72" s="45"/>
      <c r="E72" s="53">
        <f>'3. Fixed Operating Expenses'!G45</f>
        <v>0</v>
      </c>
      <c r="F72" s="53">
        <f aca="true" t="shared" si="48" ref="F72:P72">E72</f>
        <v>0</v>
      </c>
      <c r="G72" s="53">
        <f t="shared" si="48"/>
        <v>0</v>
      </c>
      <c r="H72" s="53">
        <f t="shared" si="48"/>
        <v>0</v>
      </c>
      <c r="I72" s="53">
        <f t="shared" si="48"/>
        <v>0</v>
      </c>
      <c r="J72" s="53">
        <f t="shared" si="48"/>
        <v>0</v>
      </c>
      <c r="K72" s="53">
        <f t="shared" si="48"/>
        <v>0</v>
      </c>
      <c r="L72" s="53">
        <f t="shared" si="48"/>
        <v>0</v>
      </c>
      <c r="M72" s="53">
        <f t="shared" si="48"/>
        <v>0</v>
      </c>
      <c r="N72" s="53">
        <f t="shared" si="48"/>
        <v>0</v>
      </c>
      <c r="O72" s="53">
        <f t="shared" si="48"/>
        <v>0</v>
      </c>
      <c r="P72" s="53">
        <f t="shared" si="48"/>
        <v>0</v>
      </c>
      <c r="Q72" s="53">
        <f>SUM(E72:P72)</f>
        <v>0</v>
      </c>
    </row>
    <row r="73" spans="1:17" ht="12.75" customHeight="1" outlineLevel="1">
      <c r="A73" s="1"/>
      <c r="B73" s="1" t="s">
        <v>225</v>
      </c>
      <c r="C73" s="1"/>
      <c r="D73" s="45"/>
      <c r="E73" s="53"/>
      <c r="F73" s="53"/>
      <c r="G73" s="53"/>
      <c r="H73" s="53"/>
      <c r="I73" s="53"/>
      <c r="J73" s="53"/>
      <c r="K73" s="53"/>
      <c r="L73" s="53"/>
      <c r="M73" s="53"/>
      <c r="N73" s="53"/>
      <c r="O73" s="53"/>
      <c r="P73" s="53"/>
      <c r="Q73" s="53"/>
    </row>
    <row r="74" spans="1:17" ht="12.75" customHeight="1" outlineLevel="1">
      <c r="A74" s="1"/>
      <c r="B74" s="1"/>
      <c r="C74" s="1" t="s">
        <v>164</v>
      </c>
      <c r="D74" s="45"/>
      <c r="E74" s="53">
        <f>'21. Amoritization Schedule'!G23</f>
        <v>0</v>
      </c>
      <c r="F74" s="53">
        <f>'21. Amoritization Schedule'!H23</f>
        <v>0</v>
      </c>
      <c r="G74" s="53">
        <f>'21. Amoritization Schedule'!I23</f>
        <v>0</v>
      </c>
      <c r="H74" s="53">
        <f>'21. Amoritization Schedule'!J23</f>
        <v>0</v>
      </c>
      <c r="I74" s="53">
        <f>'21. Amoritization Schedule'!K23</f>
        <v>0</v>
      </c>
      <c r="J74" s="53">
        <f>'21. Amoritization Schedule'!L23</f>
        <v>0</v>
      </c>
      <c r="K74" s="53">
        <f>'21. Amoritization Schedule'!M23</f>
        <v>0</v>
      </c>
      <c r="L74" s="53">
        <f>'21. Amoritization Schedule'!N23</f>
        <v>0</v>
      </c>
      <c r="M74" s="53">
        <f>'21. Amoritization Schedule'!O23</f>
        <v>0</v>
      </c>
      <c r="N74" s="53">
        <f>'21. Amoritization Schedule'!P23</f>
        <v>0</v>
      </c>
      <c r="O74" s="53">
        <f>'21. Amoritization Schedule'!Q23</f>
        <v>0</v>
      </c>
      <c r="P74" s="53">
        <f>'21. Amoritization Schedule'!R23</f>
        <v>0</v>
      </c>
      <c r="Q74" s="53">
        <f>SUM(E74:P74)</f>
        <v>0</v>
      </c>
    </row>
    <row r="75" spans="1:17" ht="12.75" customHeight="1" outlineLevel="1">
      <c r="A75" s="1"/>
      <c r="B75" s="1"/>
      <c r="C75" s="1" t="s">
        <v>70</v>
      </c>
      <c r="D75" s="45"/>
      <c r="E75" s="53">
        <f>'21. Amoritization Schedule'!G43</f>
        <v>0</v>
      </c>
      <c r="F75" s="53">
        <f>'21. Amoritization Schedule'!H43</f>
        <v>0</v>
      </c>
      <c r="G75" s="53">
        <f>'21. Amoritization Schedule'!I43</f>
        <v>0</v>
      </c>
      <c r="H75" s="53">
        <f>'21. Amoritization Schedule'!J43</f>
        <v>0</v>
      </c>
      <c r="I75" s="53">
        <f>'21. Amoritization Schedule'!K43</f>
        <v>0</v>
      </c>
      <c r="J75" s="53">
        <f>'21. Amoritization Schedule'!L43</f>
        <v>0</v>
      </c>
      <c r="K75" s="53">
        <f>'21. Amoritization Schedule'!M43</f>
        <v>0</v>
      </c>
      <c r="L75" s="53">
        <f>'21. Amoritization Schedule'!N43</f>
        <v>0</v>
      </c>
      <c r="M75" s="53">
        <f>'21. Amoritization Schedule'!O43</f>
        <v>0</v>
      </c>
      <c r="N75" s="53">
        <f>'21. Amoritization Schedule'!P43</f>
        <v>0</v>
      </c>
      <c r="O75" s="53">
        <f>'21. Amoritization Schedule'!Q43</f>
        <v>0</v>
      </c>
      <c r="P75" s="53">
        <f>'21. Amoritization Schedule'!R43</f>
        <v>0</v>
      </c>
      <c r="Q75" s="53">
        <f>SUM(E75:P75)</f>
        <v>0</v>
      </c>
    </row>
    <row r="76" spans="1:17" ht="12.75" customHeight="1" outlineLevel="1">
      <c r="A76" s="1"/>
      <c r="B76" s="1"/>
      <c r="C76" s="1" t="s">
        <v>227</v>
      </c>
      <c r="D76" s="45"/>
      <c r="E76" s="53">
        <f>'17.  Cash Flow Statement (3)'!E26</f>
        <v>0</v>
      </c>
      <c r="F76" s="53">
        <f>'17.  Cash Flow Statement (3)'!F26</f>
        <v>0</v>
      </c>
      <c r="G76" s="53">
        <f>'17.  Cash Flow Statement (3)'!G26</f>
        <v>0</v>
      </c>
      <c r="H76" s="53">
        <f>'17.  Cash Flow Statement (3)'!H26</f>
        <v>0</v>
      </c>
      <c r="I76" s="53">
        <f>'17.  Cash Flow Statement (3)'!I26</f>
        <v>0</v>
      </c>
      <c r="J76" s="53">
        <f>'17.  Cash Flow Statement (3)'!J26</f>
        <v>0</v>
      </c>
      <c r="K76" s="53">
        <f>'17.  Cash Flow Statement (3)'!K26</f>
        <v>0</v>
      </c>
      <c r="L76" s="53">
        <f>'17.  Cash Flow Statement (3)'!L26</f>
        <v>0</v>
      </c>
      <c r="M76" s="53">
        <f>'17.  Cash Flow Statement (3)'!M26</f>
        <v>0</v>
      </c>
      <c r="N76" s="53">
        <f>'17.  Cash Flow Statement (3)'!N26</f>
        <v>0</v>
      </c>
      <c r="O76" s="53">
        <f>'17.  Cash Flow Statement (3)'!O26</f>
        <v>0</v>
      </c>
      <c r="P76" s="53">
        <f>'17.  Cash Flow Statement (3)'!P26</f>
        <v>0</v>
      </c>
      <c r="Q76" s="53">
        <f>SUM(E76:P76)</f>
        <v>0</v>
      </c>
    </row>
    <row r="77" spans="1:17" ht="12.75" customHeight="1" outlineLevel="1" thickBot="1">
      <c r="A77" s="1"/>
      <c r="B77" s="1" t="s">
        <v>118</v>
      </c>
      <c r="C77" s="1"/>
      <c r="D77" s="45"/>
      <c r="E77" s="57">
        <f>IF(E85&gt;0,(E84)*'7. Cash Receipts-Disbursements'!G25,0)</f>
        <v>0</v>
      </c>
      <c r="F77" s="57">
        <f>IF(F85&gt;0,IF(E85&lt;0,(F84-ABS(E85))*'7. Cash Receipts-Disbursements'!$G$25,'16. Income Statement (3)'!F84*'7. Cash Receipts-Disbursements'!$G$25),IF('16. Income Statement (3)'!E85&gt;0,-('16. Income Statement (3)'!E85*'7. Cash Receipts-Disbursements'!$G$25),0))</f>
        <v>0</v>
      </c>
      <c r="G77" s="57">
        <f>IF(G85&gt;0,IF(F85&lt;0,(G84-ABS(F85))*'7. Cash Receipts-Disbursements'!$G$25,'16. Income Statement (3)'!G84*'7. Cash Receipts-Disbursements'!$G$25),IF('16. Income Statement (3)'!F85&gt;0,-('16. Income Statement (3)'!F85*'7. Cash Receipts-Disbursements'!$G$25),0))</f>
        <v>0</v>
      </c>
      <c r="H77" s="57">
        <f>IF(H85&gt;0,IF(G85&lt;0,(H84-ABS(G85))*'7. Cash Receipts-Disbursements'!$G$25,'16. Income Statement (3)'!H84*'7. Cash Receipts-Disbursements'!$G$25),IF('16. Income Statement (3)'!G85&gt;0,-('16. Income Statement (3)'!G85*'7. Cash Receipts-Disbursements'!$G$25),0))</f>
        <v>0</v>
      </c>
      <c r="I77" s="57">
        <f>IF(I85&gt;0,IF(H85&lt;0,(I84-ABS(H85))*'7. Cash Receipts-Disbursements'!$G$25,'16. Income Statement (3)'!I84*'7. Cash Receipts-Disbursements'!$G$25),IF('16. Income Statement (3)'!H85&gt;0,-('16. Income Statement (3)'!H85*'7. Cash Receipts-Disbursements'!$G$25),0))</f>
        <v>0</v>
      </c>
      <c r="J77" s="57">
        <f>IF(J85&gt;0,IF(I85&lt;0,(J84-ABS(I85))*'7. Cash Receipts-Disbursements'!$G$25,'16. Income Statement (3)'!J84*'7. Cash Receipts-Disbursements'!$G$25),IF('16. Income Statement (3)'!I85&gt;0,-('16. Income Statement (3)'!I85*'7. Cash Receipts-Disbursements'!$G$25),0))</f>
        <v>0</v>
      </c>
      <c r="K77" s="57">
        <f>IF(K85&gt;0,IF(J85&lt;0,(K84-ABS(J85))*'7. Cash Receipts-Disbursements'!$G$25,'16. Income Statement (3)'!K84*'7. Cash Receipts-Disbursements'!$G$25),IF('16. Income Statement (3)'!J85&gt;0,-('16. Income Statement (3)'!J85*'7. Cash Receipts-Disbursements'!$G$25),0))</f>
        <v>0</v>
      </c>
      <c r="L77" s="57">
        <f>IF(L85&gt;0,IF(K85&lt;0,(L84-ABS(K85))*'7. Cash Receipts-Disbursements'!$G$25,'16. Income Statement (3)'!L84*'7. Cash Receipts-Disbursements'!$G$25),IF('16. Income Statement (3)'!K85&gt;0,-('16. Income Statement (3)'!K85*'7. Cash Receipts-Disbursements'!$G$25),0))</f>
        <v>0</v>
      </c>
      <c r="M77" s="57">
        <f>IF(M85&gt;0,IF(L85&lt;0,(M84-ABS(L85))*'7. Cash Receipts-Disbursements'!$G$25,'16. Income Statement (3)'!M84*'7. Cash Receipts-Disbursements'!$G$25),IF('16. Income Statement (3)'!L85&gt;0,-('16. Income Statement (3)'!L85*'7. Cash Receipts-Disbursements'!$G$25),0))</f>
        <v>0</v>
      </c>
      <c r="N77" s="57">
        <f>IF(N85&gt;0,IF(M85&lt;0,(N84-ABS(M85))*'7. Cash Receipts-Disbursements'!$G$25,'16. Income Statement (3)'!N84*'7. Cash Receipts-Disbursements'!$G$25),IF('16. Income Statement (3)'!M85&gt;0,-('16. Income Statement (3)'!M85*'7. Cash Receipts-Disbursements'!$G$25),0))</f>
        <v>0</v>
      </c>
      <c r="O77" s="57">
        <f>IF(O85&gt;0,IF(N85&lt;0,(O84-ABS(N85))*'7. Cash Receipts-Disbursements'!$G$25,'16. Income Statement (3)'!O84*'7. Cash Receipts-Disbursements'!$G$25),IF('16. Income Statement (3)'!N85&gt;0,-('16. Income Statement (3)'!N85*'7. Cash Receipts-Disbursements'!$G$25),0))</f>
        <v>0</v>
      </c>
      <c r="P77" s="57">
        <f>IF(P85&gt;0,IF(O85&lt;0,(P84-ABS(O85))*'7. Cash Receipts-Disbursements'!$G$25,'16. Income Statement (3)'!P84*'7. Cash Receipts-Disbursements'!$G$25),IF('16. Income Statement (3)'!O85&gt;0,-('16. Income Statement (3)'!O85*'7. Cash Receipts-Disbursements'!$G$25),0))</f>
        <v>0</v>
      </c>
      <c r="Q77" s="57">
        <f>SUM(E77:P77)</f>
        <v>0</v>
      </c>
    </row>
    <row r="78" spans="1:17" ht="12.75" customHeight="1">
      <c r="A78" s="1" t="s">
        <v>226</v>
      </c>
      <c r="B78" s="1"/>
      <c r="C78" s="1"/>
      <c r="D78" s="45"/>
      <c r="E78" s="53">
        <f>SUM(E71:E77)</f>
        <v>0</v>
      </c>
      <c r="F78" s="53">
        <f aca="true" t="shared" si="49" ref="F78:Q78">SUM(F71:F77)</f>
        <v>0</v>
      </c>
      <c r="G78" s="53">
        <f t="shared" si="49"/>
        <v>0</v>
      </c>
      <c r="H78" s="53">
        <f t="shared" si="49"/>
        <v>0</v>
      </c>
      <c r="I78" s="53">
        <f t="shared" si="49"/>
        <v>0</v>
      </c>
      <c r="J78" s="53">
        <f t="shared" si="49"/>
        <v>0</v>
      </c>
      <c r="K78" s="53">
        <f t="shared" si="49"/>
        <v>0</v>
      </c>
      <c r="L78" s="53">
        <f t="shared" si="49"/>
        <v>0</v>
      </c>
      <c r="M78" s="53">
        <f t="shared" si="49"/>
        <v>0</v>
      </c>
      <c r="N78" s="53">
        <f t="shared" si="49"/>
        <v>0</v>
      </c>
      <c r="O78" s="53">
        <f t="shared" si="49"/>
        <v>0</v>
      </c>
      <c r="P78" s="53">
        <f t="shared" si="49"/>
        <v>0</v>
      </c>
      <c r="Q78" s="53">
        <f t="shared" si="49"/>
        <v>0</v>
      </c>
    </row>
    <row r="79" spans="1:17" ht="12.75" customHeight="1" thickBot="1">
      <c r="A79" s="1"/>
      <c r="B79" s="1"/>
      <c r="C79" s="1"/>
      <c r="D79" s="45"/>
      <c r="E79" s="57"/>
      <c r="F79" s="57"/>
      <c r="G79" s="57"/>
      <c r="H79" s="57"/>
      <c r="I79" s="57"/>
      <c r="J79" s="57"/>
      <c r="K79" s="57"/>
      <c r="L79" s="57"/>
      <c r="M79" s="57"/>
      <c r="N79" s="57"/>
      <c r="O79" s="57"/>
      <c r="P79" s="57"/>
      <c r="Q79" s="57"/>
    </row>
    <row r="80" spans="1:17" ht="15.75" customHeight="1" thickBot="1">
      <c r="A80" s="1" t="s">
        <v>107</v>
      </c>
      <c r="B80" s="1"/>
      <c r="C80" s="1"/>
      <c r="D80" s="45"/>
      <c r="E80" s="264">
        <f aca="true" t="shared" si="50" ref="E80:Q80">E26-E35-E68-E78</f>
        <v>0</v>
      </c>
      <c r="F80" s="264">
        <f t="shared" si="50"/>
        <v>0</v>
      </c>
      <c r="G80" s="264">
        <f t="shared" si="50"/>
        <v>0</v>
      </c>
      <c r="H80" s="264">
        <f t="shared" si="50"/>
        <v>0</v>
      </c>
      <c r="I80" s="264">
        <f t="shared" si="50"/>
        <v>0</v>
      </c>
      <c r="J80" s="264">
        <f t="shared" si="50"/>
        <v>0</v>
      </c>
      <c r="K80" s="264">
        <f t="shared" si="50"/>
        <v>0</v>
      </c>
      <c r="L80" s="264">
        <f t="shared" si="50"/>
        <v>0</v>
      </c>
      <c r="M80" s="264">
        <f t="shared" si="50"/>
        <v>0</v>
      </c>
      <c r="N80" s="264">
        <f t="shared" si="50"/>
        <v>0</v>
      </c>
      <c r="O80" s="264">
        <f t="shared" si="50"/>
        <v>0</v>
      </c>
      <c r="P80" s="264">
        <f t="shared" si="50"/>
        <v>0</v>
      </c>
      <c r="Q80" s="264">
        <f t="shared" si="50"/>
        <v>0</v>
      </c>
    </row>
    <row r="81" spans="1:17" ht="12.75" customHeight="1" thickTop="1">
      <c r="A81" s="1"/>
      <c r="B81" s="1"/>
      <c r="C81" s="1"/>
      <c r="D81" s="45"/>
      <c r="E81" s="258">
        <f>IF(E15=0,0,E80/E15)</f>
        <v>0</v>
      </c>
      <c r="F81" s="258">
        <f aca="true" t="shared" si="51" ref="F81:P81">IF(F15=0,0,F80/F15)</f>
        <v>0</v>
      </c>
      <c r="G81" s="258">
        <f t="shared" si="51"/>
        <v>0</v>
      </c>
      <c r="H81" s="258">
        <f t="shared" si="51"/>
        <v>0</v>
      </c>
      <c r="I81" s="258">
        <f t="shared" si="51"/>
        <v>0</v>
      </c>
      <c r="J81" s="258">
        <f t="shared" si="51"/>
        <v>0</v>
      </c>
      <c r="K81" s="258">
        <f t="shared" si="51"/>
        <v>0</v>
      </c>
      <c r="L81" s="258">
        <f t="shared" si="51"/>
        <v>0</v>
      </c>
      <c r="M81" s="258">
        <f t="shared" si="51"/>
        <v>0</v>
      </c>
      <c r="N81" s="258">
        <f t="shared" si="51"/>
        <v>0</v>
      </c>
      <c r="O81" s="258">
        <f t="shared" si="51"/>
        <v>0</v>
      </c>
      <c r="P81" s="258">
        <f t="shared" si="51"/>
        <v>0</v>
      </c>
      <c r="Q81" s="258">
        <f>IF(Q15=0,0,Q80/Q15)</f>
        <v>0</v>
      </c>
    </row>
    <row r="82" spans="1:17" ht="12.75" customHeight="1">
      <c r="A82" s="1"/>
      <c r="B82" s="1"/>
      <c r="C82" s="1"/>
      <c r="D82" s="45"/>
      <c r="E82" s="45"/>
      <c r="F82" s="45"/>
      <c r="G82" s="45"/>
      <c r="H82" s="45"/>
      <c r="I82" s="45"/>
      <c r="J82" s="45"/>
      <c r="K82" s="45"/>
      <c r="L82" s="45"/>
      <c r="M82" s="45"/>
      <c r="N82" s="45"/>
      <c r="O82" s="45"/>
      <c r="P82" s="45"/>
      <c r="Q82" s="61"/>
    </row>
    <row r="83" spans="1:17" ht="12.75" customHeight="1">
      <c r="A83" s="1"/>
      <c r="B83" s="1"/>
      <c r="C83" s="1"/>
      <c r="D83" s="45"/>
      <c r="E83" s="45"/>
      <c r="F83" s="45"/>
      <c r="G83" s="45"/>
      <c r="H83" s="45"/>
      <c r="I83" s="45"/>
      <c r="J83" s="45"/>
      <c r="K83" s="45"/>
      <c r="L83" s="45"/>
      <c r="M83" s="45"/>
      <c r="N83" s="45"/>
      <c r="O83" s="45"/>
      <c r="P83" s="45"/>
      <c r="Q83" s="45"/>
    </row>
    <row r="84" spans="1:17" ht="12.75" customHeight="1">
      <c r="A84" s="1"/>
      <c r="B84" s="1"/>
      <c r="C84" s="1"/>
      <c r="D84" s="45"/>
      <c r="E84" s="107">
        <f aca="true" t="shared" si="52" ref="E84:P84">E26-E35-E68-E72-E74-E75-E76</f>
        <v>0</v>
      </c>
      <c r="F84" s="107">
        <f t="shared" si="52"/>
        <v>0</v>
      </c>
      <c r="G84" s="107">
        <f t="shared" si="52"/>
        <v>0</v>
      </c>
      <c r="H84" s="107">
        <f t="shared" si="52"/>
        <v>0</v>
      </c>
      <c r="I84" s="107">
        <f t="shared" si="52"/>
        <v>0</v>
      </c>
      <c r="J84" s="107">
        <f t="shared" si="52"/>
        <v>0</v>
      </c>
      <c r="K84" s="107">
        <f t="shared" si="52"/>
        <v>0</v>
      </c>
      <c r="L84" s="107">
        <f t="shared" si="52"/>
        <v>0</v>
      </c>
      <c r="M84" s="107">
        <f t="shared" si="52"/>
        <v>0</v>
      </c>
      <c r="N84" s="107">
        <f t="shared" si="52"/>
        <v>0</v>
      </c>
      <c r="O84" s="107">
        <f t="shared" si="52"/>
        <v>0</v>
      </c>
      <c r="P84" s="107">
        <f t="shared" si="52"/>
        <v>0</v>
      </c>
      <c r="Q84" s="45"/>
    </row>
    <row r="85" spans="1:17" ht="12.75" customHeight="1">
      <c r="A85" s="1"/>
      <c r="B85" s="1"/>
      <c r="C85" s="1"/>
      <c r="D85" s="45"/>
      <c r="E85" s="107">
        <f>E84</f>
        <v>0</v>
      </c>
      <c r="F85" s="107">
        <f aca="true" t="shared" si="53" ref="F85:P85">E85+F84</f>
        <v>0</v>
      </c>
      <c r="G85" s="107">
        <f t="shared" si="53"/>
        <v>0</v>
      </c>
      <c r="H85" s="107">
        <f t="shared" si="53"/>
        <v>0</v>
      </c>
      <c r="I85" s="107">
        <f t="shared" si="53"/>
        <v>0</v>
      </c>
      <c r="J85" s="107">
        <f t="shared" si="53"/>
        <v>0</v>
      </c>
      <c r="K85" s="107">
        <f t="shared" si="53"/>
        <v>0</v>
      </c>
      <c r="L85" s="107">
        <f t="shared" si="53"/>
        <v>0</v>
      </c>
      <c r="M85" s="107">
        <f t="shared" si="53"/>
        <v>0</v>
      </c>
      <c r="N85" s="107">
        <f t="shared" si="53"/>
        <v>0</v>
      </c>
      <c r="O85" s="107">
        <f t="shared" si="53"/>
        <v>0</v>
      </c>
      <c r="P85" s="107">
        <f t="shared" si="53"/>
        <v>0</v>
      </c>
      <c r="Q85" s="45"/>
    </row>
    <row r="86" spans="16:17" ht="12.75" customHeight="1">
      <c r="P86" s="25"/>
      <c r="Q86" s="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sheet="1"/>
  <printOptions/>
  <pageMargins left="0.75" right="0.75" top="1" bottom="0.75" header="0.5" footer="0.5"/>
  <pageSetup horizontalDpi="300" verticalDpi="300" orientation="landscape" scale="75"/>
</worksheet>
</file>

<file path=xl/worksheets/sheet18.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P37" sqref="P37"/>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
      <c r="A1" s="5">
        <f>'1. Required Start-Up Funds'!A1</f>
        <v>0</v>
      </c>
    </row>
    <row r="2" ht="15">
      <c r="A2" s="5" t="s">
        <v>180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'14. Cash Flow Statement (2)'!P37</f>
        <v>0</v>
      </c>
      <c r="F8" s="102">
        <f aca="true" t="shared" si="0" ref="F8:P8">E37</f>
        <v>0</v>
      </c>
      <c r="G8" s="102">
        <f t="shared" si="0"/>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'16. Income Statement (3)'!E15*'7. Cash Receipts-Disbursements'!$G$8</f>
        <v>0</v>
      </c>
      <c r="F11" s="102">
        <f>'16. Income Statement (3)'!F15*'7. Cash Receipts-Disbursements'!$G$8</f>
        <v>0</v>
      </c>
      <c r="G11" s="102">
        <f>'16. Income Statement (3)'!G15*'7. Cash Receipts-Disbursements'!$G$8</f>
        <v>0</v>
      </c>
      <c r="H11" s="102">
        <f>'16. Income Statement (3)'!H15*'7. Cash Receipts-Disbursements'!$G$8</f>
        <v>0</v>
      </c>
      <c r="I11" s="102">
        <f>'16. Income Statement (3)'!I15*'7. Cash Receipts-Disbursements'!$G$8</f>
        <v>0</v>
      </c>
      <c r="J11" s="102">
        <f>'16. Income Statement (3)'!J15*'7. Cash Receipts-Disbursements'!$G$8</f>
        <v>0</v>
      </c>
      <c r="K11" s="102">
        <f>'16. Income Statement (3)'!K15*'7. Cash Receipts-Disbursements'!$G$8</f>
        <v>0</v>
      </c>
      <c r="L11" s="102">
        <f>'16. Income Statement (3)'!L15*'7. Cash Receipts-Disbursements'!$G$8</f>
        <v>0</v>
      </c>
      <c r="M11" s="102">
        <f>'16. Income Statement (3)'!M15*'7. Cash Receipts-Disbursements'!$G$8</f>
        <v>0</v>
      </c>
      <c r="N11" s="102">
        <f>'16. Income Statement (3)'!N15*'7. Cash Receipts-Disbursements'!$G$8</f>
        <v>0</v>
      </c>
      <c r="O11" s="102">
        <f>'16. Income Statement (3)'!O15*'7. Cash Receipts-Disbursements'!$G$8</f>
        <v>0</v>
      </c>
      <c r="P11" s="102">
        <f>'16. Income Statement (3)'!P15*'7. Cash Receipts-Disbursements'!$G$8</f>
        <v>0</v>
      </c>
      <c r="Q11" s="102">
        <f>SUM(E11:P11)</f>
        <v>0</v>
      </c>
    </row>
    <row r="12" spans="1:17" ht="12.75" customHeight="1" thickBot="1">
      <c r="A12" s="101"/>
      <c r="B12" s="101" t="s">
        <v>111</v>
      </c>
      <c r="C12" s="101"/>
      <c r="D12" s="98"/>
      <c r="E12" s="57">
        <f>('13. Income Statement (2)'!O15*'7. Cash Receipts-Disbursements'!G10)+('13. Income Statement (2)'!P15*'7. Cash Receipts-Disbursements'!G9)</f>
        <v>0</v>
      </c>
      <c r="F12" s="57">
        <f>('13. Income Statement (2)'!P15*'7. Cash Receipts-Disbursements'!G10)+('16. Income Statement (3)'!E15*'7. Cash Receipts-Disbursements'!G9)</f>
        <v>0</v>
      </c>
      <c r="G12" s="57">
        <f>('16. Income Statement (3)'!E15*'7. Cash Receipts-Disbursements'!$G$10)+('16. Income Statement (3)'!F15*'7. Cash Receipts-Disbursements'!$G$9)</f>
        <v>0</v>
      </c>
      <c r="H12" s="57">
        <f>('16. Income Statement (3)'!F15*'7. Cash Receipts-Disbursements'!$G$10)+('16. Income Statement (3)'!G15*'7. Cash Receipts-Disbursements'!$G$9)</f>
        <v>0</v>
      </c>
      <c r="I12" s="57">
        <f>('16. Income Statement (3)'!G15*'7. Cash Receipts-Disbursements'!$G$10)+('16. Income Statement (3)'!H15*'7. Cash Receipts-Disbursements'!$G$9)</f>
        <v>0</v>
      </c>
      <c r="J12" s="57">
        <f>('16. Income Statement (3)'!H15*'7. Cash Receipts-Disbursements'!$G$10)+('16. Income Statement (3)'!I15*'7. Cash Receipts-Disbursements'!$G$9)</f>
        <v>0</v>
      </c>
      <c r="K12" s="57">
        <f>('16. Income Statement (3)'!I15*'7. Cash Receipts-Disbursements'!$G$10)+('16. Income Statement (3)'!J15*'7. Cash Receipts-Disbursements'!$G$9)</f>
        <v>0</v>
      </c>
      <c r="L12" s="57">
        <f>('16. Income Statement (3)'!J15*'7. Cash Receipts-Disbursements'!$G$10)+('16. Income Statement (3)'!K15*'7. Cash Receipts-Disbursements'!$G$9)</f>
        <v>0</v>
      </c>
      <c r="M12" s="57">
        <f>('16. Income Statement (3)'!K15*'7. Cash Receipts-Disbursements'!$G$10)+('16. Income Statement (3)'!L15*'7. Cash Receipts-Disbursements'!$G$9)</f>
        <v>0</v>
      </c>
      <c r="N12" s="57">
        <f>('16. Income Statement (3)'!L15*'7. Cash Receipts-Disbursements'!$G$10)+('16. Income Statement (3)'!M15*'7. Cash Receipts-Disbursements'!$G$9)</f>
        <v>0</v>
      </c>
      <c r="O12" s="57">
        <f>('16. Income Statement (3)'!M15*'7. Cash Receipts-Disbursements'!$G$10)+('16. Income Statement (3)'!N15*'7. Cash Receipts-Disbursements'!$G$9)</f>
        <v>0</v>
      </c>
      <c r="P12" s="57">
        <f>('16. Income Statement (3)'!N15*'7. Cash Receipts-Disbursements'!$G$10)+('16. Income Statement (3)'!O15*'7. Cash Receipts-Disbursements'!$G$9)</f>
        <v>0</v>
      </c>
      <c r="Q12" s="57">
        <f>SUM(E12:P12)</f>
        <v>0</v>
      </c>
    </row>
    <row r="13" spans="1:17" ht="12.75" customHeight="1">
      <c r="A13" s="101" t="s">
        <v>239</v>
      </c>
      <c r="B13" s="101"/>
      <c r="C13" s="101"/>
      <c r="D13" s="98"/>
      <c r="E13" s="102">
        <f aca="true" t="shared" si="1" ref="E13:Q13">SUM(E11:E12)</f>
        <v>0</v>
      </c>
      <c r="F13" s="102">
        <f t="shared" si="1"/>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('7. Cash Receipts-Disbursements'!G15*'16. Income Statement (3)'!E24)+('7. Cash Receipts-Disbursements'!G16*'13. Income Statement (2)'!P24)+('7. Cash Receipts-Disbursements'!G17*'13. Income Statement (2)'!O15)</f>
        <v>0</v>
      </c>
      <c r="F19" s="102">
        <f>('7. Cash Receipts-Disbursements'!G15*'16. Income Statement (3)'!F24)+('7. Cash Receipts-Disbursements'!G16*'16. Income Statement (3)'!E24)+('7. Cash Receipts-Disbursements'!G17*'13. Income Statement (2)'!P24)</f>
        <v>0</v>
      </c>
      <c r="G19" s="102">
        <f>('7. Cash Receipts-Disbursements'!$G$15*'16. Income Statement (3)'!G24)+('7. Cash Receipts-Disbursements'!$G$16*'16. Income Statement (3)'!F24)+('7. Cash Receipts-Disbursements'!$G$17*'16. Income Statement (3)'!E24)</f>
        <v>0</v>
      </c>
      <c r="H19" s="102">
        <f>('7. Cash Receipts-Disbursements'!$G$15*'16. Income Statement (3)'!H24)+('7. Cash Receipts-Disbursements'!$G$16*'16. Income Statement (3)'!G24)+('7. Cash Receipts-Disbursements'!$G$17*'16. Income Statement (3)'!F24)</f>
        <v>0</v>
      </c>
      <c r="I19" s="102">
        <f>('7. Cash Receipts-Disbursements'!$G$15*'16. Income Statement (3)'!I24)+('7. Cash Receipts-Disbursements'!$G$16*'16. Income Statement (3)'!H24)+('7. Cash Receipts-Disbursements'!$G$17*'16. Income Statement (3)'!G24)</f>
        <v>0</v>
      </c>
      <c r="J19" s="102">
        <f>('7. Cash Receipts-Disbursements'!$G$15*'16. Income Statement (3)'!J24)+('7. Cash Receipts-Disbursements'!$G$16*'16. Income Statement (3)'!I24)+('7. Cash Receipts-Disbursements'!$G$17*'16. Income Statement (3)'!H24)</f>
        <v>0</v>
      </c>
      <c r="K19" s="102">
        <f>('7. Cash Receipts-Disbursements'!$G$15*'16. Income Statement (3)'!K24)+('7. Cash Receipts-Disbursements'!$G$16*'16. Income Statement (3)'!J24)+('7. Cash Receipts-Disbursements'!$G$17*'16. Income Statement (3)'!I24)</f>
        <v>0</v>
      </c>
      <c r="L19" s="102">
        <f>('7. Cash Receipts-Disbursements'!$G$15*'16. Income Statement (3)'!L24)+('7. Cash Receipts-Disbursements'!$G$16*'16. Income Statement (3)'!K24)+('7. Cash Receipts-Disbursements'!$G$17*'16. Income Statement (3)'!J24)</f>
        <v>0</v>
      </c>
      <c r="M19" s="102">
        <f>('7. Cash Receipts-Disbursements'!$G$15*'16. Income Statement (3)'!M24)+('7. Cash Receipts-Disbursements'!$G$16*'16. Income Statement (3)'!L24)+('7. Cash Receipts-Disbursements'!$G$17*'16. Income Statement (3)'!K24)</f>
        <v>0</v>
      </c>
      <c r="N19" s="102">
        <f>('7. Cash Receipts-Disbursements'!$G$15*'16. Income Statement (3)'!N24)+('7. Cash Receipts-Disbursements'!$G$16*'16. Income Statement (3)'!M24)+('7. Cash Receipts-Disbursements'!$G$17*'16. Income Statement (3)'!L24)</f>
        <v>0</v>
      </c>
      <c r="O19" s="102">
        <f>('7. Cash Receipts-Disbursements'!$G$15*'16. Income Statement (3)'!O24)+('7. Cash Receipts-Disbursements'!$G$16*'16. Income Statement (3)'!N24)+('7. Cash Receipts-Disbursements'!$G$17*'16. Income Statement (3)'!M24)</f>
        <v>0</v>
      </c>
      <c r="P19" s="102">
        <f>('7. Cash Receipts-Disbursements'!$G$15*'16. Income Statement (3)'!P24)+('7. Cash Receipts-Disbursements'!$G$16*'16. Income Statement (3)'!O24)+('7. Cash Receipts-Disbursements'!$G$17*'16. Income Statement (3)'!N24)</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'16. Income Statement (3)'!E35</f>
        <v>0</v>
      </c>
      <c r="F21" s="102">
        <f>'16. Income Statement (3)'!F35</f>
        <v>0</v>
      </c>
      <c r="G21" s="102">
        <f>'16. Income Statement (3)'!G35</f>
        <v>0</v>
      </c>
      <c r="H21" s="102">
        <f>'16. Income Statement (3)'!H35</f>
        <v>0</v>
      </c>
      <c r="I21" s="102">
        <f>'16. Income Statement (3)'!I35</f>
        <v>0</v>
      </c>
      <c r="J21" s="102">
        <f>'16. Income Statement (3)'!J35</f>
        <v>0</v>
      </c>
      <c r="K21" s="102">
        <f>'16. Income Statement (3)'!K35</f>
        <v>0</v>
      </c>
      <c r="L21" s="102">
        <f>'16. Income Statement (3)'!L35</f>
        <v>0</v>
      </c>
      <c r="M21" s="102">
        <f>'16. Income Statement (3)'!M35</f>
        <v>0</v>
      </c>
      <c r="N21" s="102">
        <f>'16. Income Statement (3)'!N35</f>
        <v>0</v>
      </c>
      <c r="O21" s="102">
        <f>'16. Income Statement (3)'!O35</f>
        <v>0</v>
      </c>
      <c r="P21" s="102">
        <f>'16. Income Statement (3)'!P35</f>
        <v>0</v>
      </c>
      <c r="Q21" s="102">
        <f aca="true" t="shared" si="2" ref="Q21:Q28">SUM(E21:P21)</f>
        <v>0</v>
      </c>
    </row>
    <row r="22" spans="1:17" ht="12.75" customHeight="1">
      <c r="A22" s="101"/>
      <c r="B22" s="101"/>
      <c r="C22" s="101" t="str">
        <f>'9. Income Statement'!A37</f>
        <v>Fixed Business Expenses</v>
      </c>
      <c r="D22" s="98"/>
      <c r="E22" s="102">
        <f>'16. Income Statement (3)'!E68</f>
        <v>0</v>
      </c>
      <c r="F22" s="102">
        <f>'16. Income Statement (3)'!F68</f>
        <v>0</v>
      </c>
      <c r="G22" s="102">
        <f>'16. Income Statement (3)'!G68</f>
        <v>0</v>
      </c>
      <c r="H22" s="102">
        <f>'16. Income Statement (3)'!H68</f>
        <v>0</v>
      </c>
      <c r="I22" s="102">
        <f>'16. Income Statement (3)'!I68</f>
        <v>0</v>
      </c>
      <c r="J22" s="102">
        <f>'16. Income Statement (3)'!J68</f>
        <v>0</v>
      </c>
      <c r="K22" s="102">
        <f>'16. Income Statement (3)'!K68</f>
        <v>0</v>
      </c>
      <c r="L22" s="102">
        <f>'16. Income Statement (3)'!L68</f>
        <v>0</v>
      </c>
      <c r="M22" s="102">
        <f>'16. Income Statement (3)'!M68</f>
        <v>0</v>
      </c>
      <c r="N22" s="102">
        <f>'16. Income Statement (3)'!N68</f>
        <v>0</v>
      </c>
      <c r="O22" s="102">
        <f>'16. Income Statement (3)'!O68</f>
        <v>0</v>
      </c>
      <c r="P22" s="102">
        <f>'16. Income Statement (3)'!P68</f>
        <v>0</v>
      </c>
      <c r="Q22" s="102">
        <f t="shared" si="2"/>
        <v>0</v>
      </c>
    </row>
    <row r="23" spans="1:17" ht="12.75" customHeight="1">
      <c r="A23" s="101"/>
      <c r="B23" s="101"/>
      <c r="C23" s="101" t="s">
        <v>118</v>
      </c>
      <c r="D23" s="98"/>
      <c r="E23" s="102">
        <v>0</v>
      </c>
      <c r="F23" s="102">
        <v>0</v>
      </c>
      <c r="G23" s="102">
        <f>SUM('16. Income Statement (3)'!E77:G77)</f>
        <v>0</v>
      </c>
      <c r="H23" s="102">
        <v>0</v>
      </c>
      <c r="I23" s="102">
        <v>0</v>
      </c>
      <c r="J23" s="102">
        <f>SUM('16. Income Statement (3)'!H77:J77)</f>
        <v>0</v>
      </c>
      <c r="K23" s="102">
        <v>0</v>
      </c>
      <c r="L23" s="102">
        <v>0</v>
      </c>
      <c r="M23" s="102">
        <f>SUM('16. Income Statement (3)'!K77:M77)</f>
        <v>0</v>
      </c>
      <c r="N23" s="102">
        <v>0</v>
      </c>
      <c r="O23" s="102">
        <v>0</v>
      </c>
      <c r="P23" s="102">
        <f>SUM('16. Income Statement (3)'!N77:P77)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'1. Required Start-Up Funds'!J42</f>
        <v>0</v>
      </c>
      <c r="F25" s="102">
        <f aca="true" t="shared" si="3" ref="F25:P25">E25</f>
        <v>0</v>
      </c>
      <c r="G25" s="102">
        <f t="shared" si="3"/>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f>'7. Cash Receipts-Disbursements'!G22/12*'14. Cash Flow Statement (2)'!P40</f>
        <v>0</v>
      </c>
      <c r="F26" s="102">
        <f>'7. Cash Receipts-Disbursements'!G22/12*'17.  Cash Flow Statement (3)'!E40</f>
        <v>0</v>
      </c>
      <c r="G26" s="102">
        <f>('7. Cash Receipts-Disbursements'!$G$22/12)*F40</f>
        <v>0</v>
      </c>
      <c r="H26" s="102">
        <f>('7. Cash Receipts-Disbursements'!$G$22/12)*G40</f>
        <v>0</v>
      </c>
      <c r="I26" s="102">
        <f>('7. Cash Receipts-Disbursements'!$G$22/12)*H40</f>
        <v>0</v>
      </c>
      <c r="J26" s="102">
        <f>('7. Cash Receipts-Disbursements'!$G$22/12)*I40</f>
        <v>0</v>
      </c>
      <c r="K26" s="102">
        <f>('7. Cash Receipts-Disbursements'!$G$22/12)*J40</f>
        <v>0</v>
      </c>
      <c r="L26" s="102">
        <f>('7. Cash Receipts-Disbursements'!$G$22/12)*K40</f>
        <v>0</v>
      </c>
      <c r="M26" s="102">
        <f>('7. Cash Receipts-Disbursements'!$G$22/12)*L40</f>
        <v>0</v>
      </c>
      <c r="N26" s="102">
        <f>('7. Cash Receipts-Disbursements'!$G$22/12)*M40</f>
        <v>0</v>
      </c>
      <c r="O26" s="102">
        <f>('7. Cash Receipts-Disbursements'!$G$22/12)*N40</f>
        <v>0</v>
      </c>
      <c r="P26" s="102">
        <f>('7. Cash Receipts-Disbursements'!$G$22/12)*O40</f>
        <v>0</v>
      </c>
      <c r="Q26" s="102">
        <f t="shared" si="2"/>
        <v>0</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Receipts-Disbursements'!$G$21-'17.  Cash Flow Statement (3)'!E33,0)</f>
        <v>0</v>
      </c>
      <c r="F35" s="53">
        <f>IF((F33-'7. Cash Receipts-Disbursements'!$G$21)&lt;0,'7. Cash Receipts-Disbursements'!$G$21-'17.  Cash Flow Statement (3)'!F33,0)</f>
        <v>0</v>
      </c>
      <c r="G35" s="53">
        <f>IF((G33-'7. Cash Receipts-Disbursements'!$G$21)&lt;0,'7. Cash Receipts-Disbursements'!$G$21-'17.  Cash Flow Statement (3)'!G33,0)</f>
        <v>0</v>
      </c>
      <c r="H35" s="53">
        <f>IF((H33-'7. Cash Receipts-Disbursements'!$G$21)&lt;0,'7. Cash Receipts-Disbursements'!$G$21-'17.  Cash Flow Statement (3)'!H33,0)</f>
        <v>0</v>
      </c>
      <c r="I35" s="53">
        <f>IF((I33-'7. Cash Receipts-Disbursements'!$G$21)&lt;0,'7. Cash Receipts-Disbursements'!$G$21-'17.  Cash Flow Statement (3)'!I33,0)</f>
        <v>0</v>
      </c>
      <c r="J35" s="53">
        <f>IF((J33-'7. Cash Receipts-Disbursements'!$G$21)&lt;0,'7. Cash Receipts-Disbursements'!$G$21-'17.  Cash Flow Statement (3)'!J33,0)</f>
        <v>0</v>
      </c>
      <c r="K35" s="53">
        <f>IF((K33-'7. Cash Receipts-Disbursements'!$G$21)&lt;0,'7. Cash Receipts-Disbursements'!$G$21-'17.  Cash Flow Statement (3)'!K33,0)</f>
        <v>0</v>
      </c>
      <c r="L35" s="53">
        <f>IF((L33-'7. Cash Receipts-Disbursements'!$G$21)&lt;0,'7. Cash Receipts-Disbursements'!$G$21-'17.  Cash Flow Statement (3)'!L33,0)</f>
        <v>0</v>
      </c>
      <c r="M35" s="53">
        <f>IF((M33-'7. Cash Receipts-Disbursements'!$G$21)&lt;0,'7. Cash Receipts-Disbursements'!$G$21-'17.  Cash Flow Statement (3)'!M33,0)</f>
        <v>0</v>
      </c>
      <c r="N35" s="53">
        <f>IF((N33-'7. Cash Receipts-Disbursements'!$G$21)&lt;0,'7. Cash Receipts-Disbursements'!$G$21-'17.  Cash Flow Statement (3)'!N33,0)</f>
        <v>0</v>
      </c>
      <c r="O35" s="53">
        <f>IF((O33-'7. Cash Receipts-Disbursements'!$G$21)&lt;0,'7. Cash Receipts-Disbursements'!$G$21-'17.  Cash Flow Statement (3)'!O33,0)</f>
        <v>0</v>
      </c>
      <c r="P35" s="53">
        <f>IF((P33-'7. Cash Receipts-Disbursements'!$G$21)&lt;0,'7. Cash Receipts-Disbursements'!$G$21-'17.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E35+'14. Cash Flow Statement (2)'!P40-'17.  Cash Flow Statement (3)'!E27</f>
        <v>0</v>
      </c>
      <c r="F40" s="102">
        <f aca="true" t="shared" si="8" ref="F40:P40">E40+F35-F27</f>
        <v>0</v>
      </c>
      <c r="G40" s="102">
        <f t="shared" si="8"/>
        <v>0</v>
      </c>
      <c r="H40" s="102">
        <f t="shared" si="8"/>
        <v>0</v>
      </c>
      <c r="I40" s="102">
        <f t="shared" si="8"/>
        <v>0</v>
      </c>
      <c r="J40" s="102">
        <f t="shared" si="8"/>
        <v>0</v>
      </c>
      <c r="K40" s="102">
        <f t="shared" si="8"/>
        <v>0</v>
      </c>
      <c r="L40" s="102">
        <f t="shared" si="8"/>
        <v>0</v>
      </c>
      <c r="M40" s="102">
        <f t="shared" si="8"/>
        <v>0</v>
      </c>
      <c r="N40" s="102">
        <f t="shared" si="8"/>
        <v>0</v>
      </c>
      <c r="O40" s="102">
        <f t="shared" si="8"/>
        <v>0</v>
      </c>
      <c r="P40" s="102">
        <f t="shared" si="8"/>
        <v>0</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9.xml><?xml version="1.0" encoding="utf-8"?>
<worksheet xmlns="http://schemas.openxmlformats.org/spreadsheetml/2006/main" xmlns:r="http://schemas.openxmlformats.org/officeDocument/2006/relationships">
  <dimension ref="A1:R66"/>
  <sheetViews>
    <sheetView showGridLines="0" zoomScalePageLayoutView="0" workbookViewId="0" topLeftCell="A4">
      <selection activeCell="E27" sqref="E27"/>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
      <c r="A1" s="5">
        <f>'1. Required Start-Up Funds'!A1</f>
        <v>0</v>
      </c>
    </row>
    <row r="2" ht="15">
      <c r="A2" s="5" t="s">
        <v>181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178</v>
      </c>
      <c r="G6" s="100"/>
      <c r="H6" s="99"/>
      <c r="I6" s="48" t="s">
        <v>182</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'15. Balance Sheet (2)'!I10</f>
        <v>0</v>
      </c>
      <c r="G10" s="102"/>
      <c r="H10" s="102"/>
      <c r="I10" s="102">
        <f>'17.  Cash Flow Statement (3)'!P37</f>
        <v>0</v>
      </c>
      <c r="J10" s="98"/>
      <c r="K10" s="98"/>
      <c r="L10" s="98"/>
      <c r="M10" s="98"/>
      <c r="N10" s="98"/>
      <c r="O10" s="98"/>
      <c r="P10" s="98"/>
      <c r="Q10" s="21"/>
      <c r="R10" s="21"/>
    </row>
    <row r="11" spans="1:18" ht="12.75" customHeight="1">
      <c r="A11" s="101"/>
      <c r="B11" s="101"/>
      <c r="C11" s="101" t="s">
        <v>111</v>
      </c>
      <c r="D11" s="98"/>
      <c r="E11" s="98"/>
      <c r="F11" s="102">
        <f>'15. Balance Sheet (2)'!I11</f>
        <v>0</v>
      </c>
      <c r="G11" s="102"/>
      <c r="H11" s="102"/>
      <c r="I11" s="102">
        <f>F11+'16. Income Statement (3)'!Q15-'17.  Cash Flow Statement (3)'!Q13</f>
        <v>0</v>
      </c>
      <c r="J11" s="98"/>
      <c r="K11" s="98"/>
      <c r="L11" s="98"/>
      <c r="M11" s="98"/>
      <c r="N11" s="98"/>
      <c r="O11" s="98"/>
      <c r="P11" s="98"/>
      <c r="Q11" s="21"/>
      <c r="R11" s="21"/>
    </row>
    <row r="12" spans="1:18" ht="12.75" customHeight="1">
      <c r="A12" s="101"/>
      <c r="B12" s="101"/>
      <c r="C12" s="101" t="s">
        <v>12</v>
      </c>
      <c r="D12" s="98"/>
      <c r="E12" s="98"/>
      <c r="F12" s="102">
        <f>'15. Balance Sheet (2)'!I12</f>
        <v>0</v>
      </c>
      <c r="G12" s="102"/>
      <c r="H12" s="102"/>
      <c r="I12" s="102">
        <f>F12</f>
        <v>0</v>
      </c>
      <c r="J12" s="98"/>
      <c r="K12" s="98"/>
      <c r="L12" s="98"/>
      <c r="M12" s="98"/>
      <c r="N12" s="98"/>
      <c r="O12" s="98"/>
      <c r="P12" s="98"/>
      <c r="Q12" s="21"/>
      <c r="R12" s="21"/>
    </row>
    <row r="13" spans="1:18" ht="12.75" customHeight="1">
      <c r="A13" s="101"/>
      <c r="B13" s="101"/>
      <c r="C13" s="101" t="s">
        <v>13</v>
      </c>
      <c r="D13" s="98"/>
      <c r="E13" s="98"/>
      <c r="F13" s="102">
        <f>'15. Balance Sheet (2)'!I13</f>
        <v>0</v>
      </c>
      <c r="G13" s="102"/>
      <c r="H13" s="102"/>
      <c r="I13" s="102">
        <f>IF(F13='8. Beginning Balance Sheet'!F14,'8. Beginning Balance Sheet'!F14,'18. Balance Sheet (3)'!F13-'7. Cash Receipts-Disbursements'!J26)</f>
        <v>0</v>
      </c>
      <c r="J13" s="98"/>
      <c r="K13" s="98"/>
      <c r="L13" s="98"/>
      <c r="M13" s="98"/>
      <c r="N13" s="98"/>
      <c r="O13" s="98"/>
      <c r="P13" s="98"/>
      <c r="Q13" s="21"/>
      <c r="R13" s="21"/>
    </row>
    <row r="14" spans="1:18" ht="12.75" customHeight="1" thickBot="1">
      <c r="A14" s="101"/>
      <c r="B14" s="101"/>
      <c r="C14" s="101" t="s">
        <v>14</v>
      </c>
      <c r="D14" s="98"/>
      <c r="E14" s="98"/>
      <c r="F14" s="57">
        <f>'15. Balance Sheet (2)'!I14</f>
        <v>0</v>
      </c>
      <c r="G14" s="102"/>
      <c r="H14" s="102"/>
      <c r="I14" s="57">
        <f>IF(F14='8. Beginning Balance Sheet'!F14,'8. Beginning Balance Sheet'!F14,'18. Balance Sheet (3)'!F14-'7. Cash Receipts-Disbursements'!J27)</f>
        <v>0</v>
      </c>
      <c r="J14" s="98"/>
      <c r="K14" s="98"/>
      <c r="L14" s="98"/>
      <c r="M14" s="98"/>
      <c r="N14" s="98"/>
      <c r="O14" s="98"/>
      <c r="P14" s="98"/>
      <c r="Q14" s="21"/>
      <c r="R14" s="21"/>
    </row>
    <row r="15" spans="1:18" ht="12.75" customHeight="1">
      <c r="A15" s="101"/>
      <c r="B15" s="101" t="s">
        <v>15</v>
      </c>
      <c r="C15" s="101"/>
      <c r="D15" s="98"/>
      <c r="E15" s="102"/>
      <c r="F15" s="102">
        <f>SUM(F10:F14)</f>
        <v>0</v>
      </c>
      <c r="G15" s="102"/>
      <c r="H15" s="102"/>
      <c r="I15" s="102">
        <f>SUM(I10:I14)</f>
        <v>0</v>
      </c>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'15. Balance Sheet (2)'!I18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'15. Balance Sheet (2)'!I19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'15. Balance Sheet (2)'!I20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'15. Balance Sheet (2)'!I21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'15. Balance Sheet (2)'!I22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'15. Balance Sheet (2)'!I23</f>
        <v>0</v>
      </c>
      <c r="G23" s="102"/>
      <c r="H23" s="102"/>
      <c r="I23" s="102">
        <f t="shared" si="0"/>
        <v>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'15. Balance Sheet (2)'!I24</f>
        <v>0</v>
      </c>
      <c r="G24" s="102"/>
      <c r="H24" s="102"/>
      <c r="I24" s="57">
        <f>F24+'17.  Cash Flow Statement (3)'!Q17</f>
        <v>0</v>
      </c>
      <c r="J24" s="102"/>
      <c r="K24" s="102"/>
      <c r="L24" s="102"/>
      <c r="M24" s="102"/>
      <c r="N24" s="102"/>
      <c r="O24" s="102"/>
      <c r="P24" s="102"/>
      <c r="Q24" s="22"/>
      <c r="R24" s="22"/>
    </row>
    <row r="25" spans="1:18" ht="12.75" customHeight="1">
      <c r="A25" s="101"/>
      <c r="B25" s="101" t="s">
        <v>148</v>
      </c>
      <c r="C25" s="101"/>
      <c r="D25" s="98"/>
      <c r="E25" s="102"/>
      <c r="F25" s="102">
        <f>SUM(F18:F24)</f>
        <v>0</v>
      </c>
      <c r="G25" s="102"/>
      <c r="H25" s="102"/>
      <c r="I25" s="102">
        <f>SUM(I18:I24)</f>
        <v>0</v>
      </c>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'15. Balance Sheet (2)'!I27</f>
        <v>0</v>
      </c>
      <c r="G27" s="102"/>
      <c r="H27" s="102"/>
      <c r="I27" s="102">
        <f>F27+'16. Income Statement (3)'!Q72</f>
        <v>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0</v>
      </c>
      <c r="G29" s="102"/>
      <c r="H29" s="102"/>
      <c r="I29" s="65">
        <f>INT(I15+I25-I27)</f>
        <v>0</v>
      </c>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'15. Balance Sheet (2)'!I35</f>
        <v>0</v>
      </c>
      <c r="G35" s="102"/>
      <c r="H35" s="102"/>
      <c r="I35" s="102">
        <f>F35+'16. Income Statement (3)'!Q24-'17.  Cash Flow Statement (3)'!Q19</f>
        <v>0</v>
      </c>
      <c r="J35" s="102"/>
      <c r="K35" s="102"/>
      <c r="L35" s="102"/>
      <c r="M35" s="102"/>
      <c r="N35" s="102"/>
      <c r="O35" s="102"/>
      <c r="P35" s="102"/>
      <c r="Q35" s="22"/>
      <c r="R35" s="22"/>
    </row>
    <row r="36" spans="1:18" ht="12.75" customHeight="1">
      <c r="A36" s="1"/>
      <c r="B36" s="1"/>
      <c r="C36" s="1" t="s">
        <v>20</v>
      </c>
      <c r="D36" s="45"/>
      <c r="E36" s="103"/>
      <c r="F36" s="102">
        <f>'15. Balance Sheet (2)'!I36</f>
        <v>0</v>
      </c>
      <c r="G36" s="102"/>
      <c r="H36" s="102"/>
      <c r="I36" s="102">
        <f>'21. Amoritization Schedule'!R25+'8. Beginning Balance Sheet'!F36</f>
        <v>0</v>
      </c>
      <c r="J36" s="103"/>
      <c r="K36" s="103"/>
      <c r="L36" s="103"/>
      <c r="M36" s="103"/>
      <c r="N36" s="103"/>
      <c r="O36" s="103"/>
      <c r="P36" s="103"/>
      <c r="Q36" s="23"/>
      <c r="R36" s="21"/>
    </row>
    <row r="37" spans="1:18" ht="12.75" customHeight="1">
      <c r="A37" s="1"/>
      <c r="B37" s="1"/>
      <c r="C37" s="1" t="s">
        <v>21</v>
      </c>
      <c r="D37" s="45"/>
      <c r="E37" s="98"/>
      <c r="F37" s="102">
        <f>'15. Balance Sheet (2)'!I37</f>
        <v>0</v>
      </c>
      <c r="G37" s="102"/>
      <c r="H37" s="102"/>
      <c r="I37" s="102">
        <f>'21. Amoritization Schedule'!R45+'8. Beginning Balance Sheet'!F37</f>
        <v>0</v>
      </c>
      <c r="J37" s="98"/>
      <c r="K37" s="98"/>
      <c r="L37" s="98"/>
      <c r="M37" s="98"/>
      <c r="N37" s="98"/>
      <c r="O37" s="98"/>
      <c r="P37" s="98"/>
      <c r="Q37" s="21"/>
      <c r="R37" s="21"/>
    </row>
    <row r="38" spans="1:18" ht="12.75" customHeight="1" thickBot="1">
      <c r="A38" s="1"/>
      <c r="B38" s="1"/>
      <c r="C38" s="1" t="s">
        <v>124</v>
      </c>
      <c r="D38" s="45"/>
      <c r="E38" s="98"/>
      <c r="F38" s="57">
        <f>'15. Balance Sheet (2)'!I38</f>
        <v>0</v>
      </c>
      <c r="G38" s="102"/>
      <c r="H38" s="102"/>
      <c r="I38" s="57">
        <f>'17.  Cash Flow Statement (3)'!P40+'8. Beginning Balance Sheet'!F38</f>
        <v>0</v>
      </c>
      <c r="J38" s="98"/>
      <c r="K38" s="98"/>
      <c r="L38" s="98"/>
      <c r="M38" s="98"/>
      <c r="N38" s="98"/>
      <c r="O38" s="98"/>
      <c r="P38" s="98"/>
      <c r="Q38" s="21"/>
      <c r="R38" s="21"/>
    </row>
    <row r="39" spans="1:18" ht="12.75" customHeight="1">
      <c r="A39" s="1"/>
      <c r="B39" s="1" t="s">
        <v>23</v>
      </c>
      <c r="C39" s="1"/>
      <c r="D39" s="45"/>
      <c r="E39" s="98"/>
      <c r="F39" s="102">
        <f>SUM(F35:F38)</f>
        <v>0</v>
      </c>
      <c r="G39" s="102"/>
      <c r="H39" s="102"/>
      <c r="I39" s="102">
        <f>SUM(I35:I38)</f>
        <v>0</v>
      </c>
      <c r="J39" s="98"/>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'15. Balance Sheet (2)'!I42</f>
        <v>0</v>
      </c>
      <c r="G42" s="53"/>
      <c r="H42" s="53"/>
      <c r="I42" s="53">
        <f>F42</f>
        <v>0</v>
      </c>
      <c r="J42" s="45"/>
      <c r="K42" s="45"/>
      <c r="L42" s="45"/>
      <c r="M42" s="45"/>
      <c r="N42" s="45"/>
      <c r="O42" s="45"/>
      <c r="P42" s="45"/>
      <c r="Q42" s="7"/>
      <c r="R42" s="7"/>
    </row>
    <row r="43" spans="1:18" ht="12.75" customHeight="1">
      <c r="A43" s="1"/>
      <c r="B43" s="1"/>
      <c r="C43" s="1" t="s">
        <v>26</v>
      </c>
      <c r="D43" s="45"/>
      <c r="E43" s="45"/>
      <c r="F43" s="53">
        <f>'15. Balance Sheet (2)'!I43</f>
        <v>0</v>
      </c>
      <c r="G43" s="53"/>
      <c r="H43" s="53"/>
      <c r="I43" s="53">
        <f>F43+'16. Income Statement (3)'!Q80</f>
        <v>0</v>
      </c>
      <c r="J43" s="45"/>
      <c r="K43" s="45"/>
      <c r="L43" s="45"/>
      <c r="M43" s="45"/>
      <c r="N43" s="45"/>
      <c r="O43" s="45"/>
      <c r="P43" s="45"/>
      <c r="Q43" s="7"/>
      <c r="R43" s="7"/>
    </row>
    <row r="44" spans="1:18" ht="12.75" customHeight="1" thickBot="1">
      <c r="A44" s="1"/>
      <c r="B44" s="1"/>
      <c r="C44" s="1" t="s">
        <v>27</v>
      </c>
      <c r="D44" s="45"/>
      <c r="E44" s="45"/>
      <c r="F44" s="57">
        <f>'15. Balance Sheet (2)'!I44</f>
        <v>0</v>
      </c>
      <c r="G44" s="102"/>
      <c r="H44" s="53"/>
      <c r="I44" s="57">
        <f>F44+'17.  Cash Flow Statement (3)'!Q28</f>
        <v>0</v>
      </c>
      <c r="J44" s="45"/>
      <c r="K44" s="45"/>
      <c r="L44" s="45"/>
      <c r="M44" s="45"/>
      <c r="N44" s="45"/>
      <c r="O44" s="45"/>
      <c r="P44" s="45"/>
      <c r="Q44" s="7"/>
      <c r="R44" s="7"/>
    </row>
    <row r="45" spans="1:16" ht="12.75" customHeight="1">
      <c r="A45" s="1"/>
      <c r="B45" s="1" t="s">
        <v>134</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0</v>
      </c>
      <c r="G47" s="102"/>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zoomScaleSheetLayoutView="100" zoomScalePageLayoutView="0" workbookViewId="0" topLeftCell="A13">
      <selection activeCell="D40" sqref="D40"/>
    </sheetView>
  </sheetViews>
  <sheetFormatPr defaultColWidth="9.00390625" defaultRowHeight="12"/>
  <cols>
    <col min="1" max="1" width="3.00390625" style="0" customWidth="1"/>
    <col min="2" max="3" width="3.00390625" style="1" customWidth="1"/>
    <col min="4" max="4" width="25.8515625" style="0" customWidth="1"/>
    <col min="5" max="5" width="16.8515625" style="0" customWidth="1"/>
    <col min="6" max="6" width="3.00390625" style="0" customWidth="1"/>
    <col min="7" max="7" width="20.8515625" style="0" customWidth="1"/>
    <col min="8" max="9" width="16.8515625" style="0" customWidth="1"/>
    <col min="10" max="10" width="18.8515625" style="0" customWidth="1"/>
    <col min="11" max="11" width="16.8515625" style="0" customWidth="1"/>
    <col min="12" max="14" width="14.8515625" style="0" customWidth="1"/>
  </cols>
  <sheetData>
    <row r="1" spans="1:15" ht="15">
      <c r="A1" s="2">
        <f>Introduction!B19</f>
        <v>0</v>
      </c>
      <c r="B1" s="2"/>
      <c r="C1" s="2"/>
      <c r="D1" s="2"/>
      <c r="E1" s="2"/>
      <c r="F1" s="2"/>
      <c r="G1" s="2"/>
      <c r="H1" s="2"/>
      <c r="I1" s="2"/>
      <c r="J1" s="2"/>
      <c r="K1" s="2"/>
      <c r="L1" s="2"/>
      <c r="M1" s="16">
        <f ca="1">NOW()</f>
        <v>40890.565717592595</v>
      </c>
      <c r="N1" s="2"/>
      <c r="O1" s="2"/>
    </row>
    <row r="2" spans="1:15" ht="15">
      <c r="A2" s="4" t="s">
        <v>28</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28</v>
      </c>
      <c r="B6" s="27"/>
      <c r="C6" s="27"/>
      <c r="D6" s="27"/>
      <c r="E6" s="29" t="s">
        <v>29</v>
      </c>
      <c r="F6" s="29"/>
      <c r="G6" s="29" t="s">
        <v>30</v>
      </c>
      <c r="H6" s="29" t="s">
        <v>138</v>
      </c>
      <c r="I6" s="29"/>
      <c r="J6" s="27" t="s">
        <v>139</v>
      </c>
      <c r="K6" s="27"/>
      <c r="L6" s="27"/>
      <c r="M6" s="27"/>
    </row>
    <row r="7" spans="1:13" ht="12.75" customHeight="1">
      <c r="A7" s="28"/>
      <c r="B7" s="27" t="s">
        <v>140</v>
      </c>
      <c r="C7" s="27"/>
      <c r="D7" s="28"/>
      <c r="E7" s="28"/>
      <c r="F7" s="28"/>
      <c r="G7" s="28"/>
      <c r="H7" s="28"/>
      <c r="I7" s="28"/>
      <c r="J7" s="160"/>
      <c r="K7" s="160"/>
      <c r="L7" s="28"/>
      <c r="M7" s="28"/>
    </row>
    <row r="8" spans="1:13" ht="12.75" customHeight="1">
      <c r="A8" s="28"/>
      <c r="B8" s="27"/>
      <c r="C8" s="30" t="s">
        <v>141</v>
      </c>
      <c r="D8" s="28"/>
      <c r="E8" s="158">
        <v>0</v>
      </c>
      <c r="F8" s="31"/>
      <c r="G8" s="32"/>
      <c r="H8" s="28"/>
      <c r="I8" s="28"/>
      <c r="J8" s="160"/>
      <c r="K8" s="160"/>
      <c r="L8" s="28"/>
      <c r="M8" s="28"/>
    </row>
    <row r="9" spans="1:13" ht="12.75" customHeight="1">
      <c r="A9" s="28"/>
      <c r="B9" s="27"/>
      <c r="C9" s="30" t="s">
        <v>142</v>
      </c>
      <c r="D9" s="28"/>
      <c r="E9" s="145">
        <v>0</v>
      </c>
      <c r="F9" s="33"/>
      <c r="G9" s="32"/>
      <c r="H9" s="159">
        <v>20</v>
      </c>
      <c r="I9" s="28" t="s">
        <v>162</v>
      </c>
      <c r="J9" s="161"/>
      <c r="K9" s="160"/>
      <c r="L9" s="28"/>
      <c r="M9" s="28"/>
    </row>
    <row r="10" spans="1:13" ht="12.75" customHeight="1">
      <c r="A10" s="28"/>
      <c r="B10" s="27"/>
      <c r="C10" s="30" t="s">
        <v>143</v>
      </c>
      <c r="D10" s="28"/>
      <c r="E10" s="145">
        <v>0</v>
      </c>
      <c r="F10" s="33"/>
      <c r="G10" s="32"/>
      <c r="H10" s="159">
        <v>7</v>
      </c>
      <c r="I10" s="28" t="s">
        <v>162</v>
      </c>
      <c r="J10" s="161"/>
      <c r="K10" s="160"/>
      <c r="L10" s="28"/>
      <c r="M10" s="28"/>
    </row>
    <row r="11" spans="1:13" ht="12.75" customHeight="1">
      <c r="A11" s="28"/>
      <c r="B11" s="27"/>
      <c r="C11" s="30" t="s">
        <v>144</v>
      </c>
      <c r="D11" s="28"/>
      <c r="E11" s="145">
        <v>0</v>
      </c>
      <c r="F11" s="33"/>
      <c r="G11" s="32"/>
      <c r="H11" s="159">
        <v>7</v>
      </c>
      <c r="I11" s="28" t="s">
        <v>162</v>
      </c>
      <c r="J11" s="161"/>
      <c r="K11" s="160"/>
      <c r="L11" s="28"/>
      <c r="M11" s="28"/>
    </row>
    <row r="12" spans="1:13" ht="12.75" customHeight="1">
      <c r="A12" s="28"/>
      <c r="B12" s="27"/>
      <c r="C12" s="30" t="s">
        <v>145</v>
      </c>
      <c r="D12" s="28"/>
      <c r="E12" s="145">
        <v>0</v>
      </c>
      <c r="F12" s="33"/>
      <c r="G12" s="32"/>
      <c r="H12" s="159">
        <v>5</v>
      </c>
      <c r="I12" s="28" t="s">
        <v>162</v>
      </c>
      <c r="J12" s="161"/>
      <c r="K12" s="160"/>
      <c r="L12" s="28"/>
      <c r="M12" s="28"/>
    </row>
    <row r="13" spans="1:13" ht="12.75" customHeight="1">
      <c r="A13" s="28"/>
      <c r="B13" s="27"/>
      <c r="C13" s="30" t="s">
        <v>146</v>
      </c>
      <c r="D13" s="28"/>
      <c r="E13" s="145">
        <v>0</v>
      </c>
      <c r="F13" s="33"/>
      <c r="G13" s="32"/>
      <c r="H13" s="159">
        <v>5</v>
      </c>
      <c r="I13" s="28" t="s">
        <v>162</v>
      </c>
      <c r="J13" s="161"/>
      <c r="K13" s="160"/>
      <c r="L13" s="28"/>
      <c r="M13" s="28"/>
    </row>
    <row r="14" spans="1:13" ht="12.75" customHeight="1" thickBot="1">
      <c r="A14" s="28"/>
      <c r="B14" s="27"/>
      <c r="C14" s="30" t="s">
        <v>147</v>
      </c>
      <c r="D14" s="28"/>
      <c r="E14" s="145">
        <v>0</v>
      </c>
      <c r="F14" s="33"/>
      <c r="G14" s="34"/>
      <c r="H14" s="159">
        <v>5</v>
      </c>
      <c r="I14" s="28" t="s">
        <v>162</v>
      </c>
      <c r="J14" s="161"/>
      <c r="K14" s="160"/>
      <c r="L14" s="28"/>
      <c r="M14" s="28"/>
    </row>
    <row r="15" spans="1:13" ht="12.75" customHeight="1">
      <c r="A15" s="28"/>
      <c r="B15" s="27" t="s">
        <v>148</v>
      </c>
      <c r="C15" s="27"/>
      <c r="D15" s="28"/>
      <c r="E15" s="35"/>
      <c r="F15" s="32"/>
      <c r="G15" s="35">
        <f>SUM(E8:E14)</f>
        <v>0</v>
      </c>
      <c r="H15" s="28"/>
      <c r="I15" s="28"/>
      <c r="J15" s="162"/>
      <c r="K15" s="160"/>
      <c r="L15" s="28"/>
      <c r="M15" s="28"/>
    </row>
    <row r="16" spans="1:13" ht="12.75" customHeight="1">
      <c r="A16" s="28"/>
      <c r="B16" s="27"/>
      <c r="C16" s="27"/>
      <c r="D16" s="28"/>
      <c r="E16" s="35"/>
      <c r="F16" s="32"/>
      <c r="G16" s="32"/>
      <c r="H16" s="28"/>
      <c r="I16" s="28"/>
      <c r="J16" s="163"/>
      <c r="K16" s="160"/>
      <c r="L16" s="28"/>
      <c r="M16" s="28"/>
    </row>
    <row r="17" spans="1:13" ht="12.75" customHeight="1">
      <c r="A17" s="28"/>
      <c r="B17" s="27" t="s">
        <v>149</v>
      </c>
      <c r="C17" s="27"/>
      <c r="D17" s="28"/>
      <c r="E17" s="35"/>
      <c r="F17" s="32"/>
      <c r="G17" s="32"/>
      <c r="H17" s="28"/>
      <c r="I17" s="28"/>
      <c r="J17" s="160"/>
      <c r="K17" s="160"/>
      <c r="L17" s="28"/>
      <c r="M17" s="28"/>
    </row>
    <row r="18" spans="1:13" ht="12.75" customHeight="1">
      <c r="A18" s="28"/>
      <c r="B18" s="27"/>
      <c r="C18" s="27" t="s">
        <v>150</v>
      </c>
      <c r="D18" s="28"/>
      <c r="E18" s="145">
        <v>0</v>
      </c>
      <c r="F18" s="31"/>
      <c r="G18" s="32"/>
      <c r="H18" s="28"/>
      <c r="I18" s="28"/>
      <c r="J18" s="160"/>
      <c r="K18" s="160"/>
      <c r="L18" s="28"/>
      <c r="M18" s="28"/>
    </row>
    <row r="19" spans="1:13" ht="12.75" customHeight="1">
      <c r="A19" s="28"/>
      <c r="B19" s="27"/>
      <c r="C19" s="27" t="s">
        <v>151</v>
      </c>
      <c r="D19" s="28"/>
      <c r="E19" s="145">
        <v>0</v>
      </c>
      <c r="F19" s="33"/>
      <c r="G19" s="32"/>
      <c r="H19" s="28"/>
      <c r="I19" s="28"/>
      <c r="J19" s="160"/>
      <c r="K19" s="160"/>
      <c r="L19" s="28"/>
      <c r="M19" s="28"/>
    </row>
    <row r="20" spans="1:13" ht="12.75" customHeight="1">
      <c r="A20" s="28"/>
      <c r="B20" s="27"/>
      <c r="C20" s="27" t="s">
        <v>152</v>
      </c>
      <c r="D20" s="28"/>
      <c r="E20" s="145">
        <v>0</v>
      </c>
      <c r="F20" s="33"/>
      <c r="G20" s="32"/>
      <c r="H20" s="28"/>
      <c r="I20" s="28"/>
      <c r="J20" s="160"/>
      <c r="K20" s="160"/>
      <c r="L20" s="28"/>
      <c r="M20" s="28"/>
    </row>
    <row r="21" spans="1:13" ht="12.75" customHeight="1">
      <c r="A21" s="28"/>
      <c r="B21" s="27"/>
      <c r="C21" s="27" t="s">
        <v>153</v>
      </c>
      <c r="D21" s="28"/>
      <c r="E21" s="145"/>
      <c r="F21" s="33"/>
      <c r="G21" s="32"/>
      <c r="H21" s="28"/>
      <c r="I21" s="28"/>
      <c r="J21" s="160"/>
      <c r="K21" s="160"/>
      <c r="L21" s="28"/>
      <c r="M21" s="28"/>
    </row>
    <row r="22" spans="1:13" ht="12.75" customHeight="1">
      <c r="A22" s="28"/>
      <c r="B22" s="27"/>
      <c r="C22" s="27" t="s">
        <v>154</v>
      </c>
      <c r="D22" s="28"/>
      <c r="E22" s="145">
        <v>0</v>
      </c>
      <c r="F22" s="33"/>
      <c r="G22" s="32"/>
      <c r="H22" s="28"/>
      <c r="I22" s="28"/>
      <c r="J22" s="160"/>
      <c r="K22" s="160"/>
      <c r="L22" s="28"/>
      <c r="M22" s="28"/>
    </row>
    <row r="23" spans="1:13" ht="12.75" customHeight="1">
      <c r="A23" s="28"/>
      <c r="B23" s="27"/>
      <c r="C23" s="27" t="s">
        <v>155</v>
      </c>
      <c r="D23" s="28"/>
      <c r="E23" s="145">
        <v>0</v>
      </c>
      <c r="F23" s="33"/>
      <c r="G23" s="32"/>
      <c r="H23" s="28"/>
      <c r="I23" s="28"/>
      <c r="J23" s="160"/>
      <c r="K23" s="160"/>
      <c r="L23" s="28"/>
      <c r="M23" s="28"/>
    </row>
    <row r="24" spans="1:13" ht="12.75" customHeight="1">
      <c r="A24" s="28"/>
      <c r="B24" s="27"/>
      <c r="C24" s="27" t="s">
        <v>156</v>
      </c>
      <c r="D24" s="28"/>
      <c r="E24" s="145">
        <v>0</v>
      </c>
      <c r="F24" s="33"/>
      <c r="G24" s="32"/>
      <c r="H24" s="28"/>
      <c r="I24" s="28"/>
      <c r="J24" s="160"/>
      <c r="K24" s="160"/>
      <c r="L24" s="28"/>
      <c r="M24" s="28"/>
    </row>
    <row r="25" spans="1:13" ht="12.75" customHeight="1">
      <c r="A25" s="28"/>
      <c r="B25" s="27"/>
      <c r="C25" s="27" t="s">
        <v>75</v>
      </c>
      <c r="D25" s="28"/>
      <c r="E25" s="145">
        <v>0</v>
      </c>
      <c r="F25" s="33"/>
      <c r="G25" s="32"/>
      <c r="H25" s="28"/>
      <c r="I25" s="28"/>
      <c r="J25" s="160"/>
      <c r="K25" s="160"/>
      <c r="L25" s="28"/>
      <c r="M25" s="28"/>
    </row>
    <row r="26" spans="1:13" ht="12.75" customHeight="1">
      <c r="A26" s="28"/>
      <c r="B26" s="27"/>
      <c r="C26" s="27" t="s">
        <v>157</v>
      </c>
      <c r="D26" s="28"/>
      <c r="E26" s="145">
        <v>0</v>
      </c>
      <c r="F26" s="33"/>
      <c r="G26" s="32"/>
      <c r="H26" s="28"/>
      <c r="I26" s="28"/>
      <c r="J26" s="160"/>
      <c r="K26" s="160"/>
      <c r="L26" s="28"/>
      <c r="M26" s="28"/>
    </row>
    <row r="27" spans="1:13" ht="12.75" customHeight="1">
      <c r="A27" s="28"/>
      <c r="B27" s="27"/>
      <c r="C27" s="27" t="s">
        <v>158</v>
      </c>
      <c r="D27" s="28"/>
      <c r="E27" s="145">
        <v>0</v>
      </c>
      <c r="F27" s="33"/>
      <c r="G27" s="32"/>
      <c r="H27" s="28"/>
      <c r="I27" s="28"/>
      <c r="J27" s="160"/>
      <c r="K27" s="160"/>
      <c r="L27" s="28"/>
      <c r="M27" s="28"/>
    </row>
    <row r="28" spans="1:13" ht="12.75" customHeight="1" thickBot="1">
      <c r="A28" s="28"/>
      <c r="B28" s="27"/>
      <c r="C28" s="27" t="s">
        <v>159</v>
      </c>
      <c r="D28" s="28"/>
      <c r="E28" s="145">
        <v>0</v>
      </c>
      <c r="F28" s="33"/>
      <c r="G28" s="34"/>
      <c r="H28" s="28"/>
      <c r="I28" s="28"/>
      <c r="J28" s="160"/>
      <c r="K28" s="160"/>
      <c r="L28" s="28"/>
      <c r="M28" s="28"/>
    </row>
    <row r="29" spans="1:13" ht="12.75" customHeight="1">
      <c r="A29" s="28"/>
      <c r="B29" s="27" t="s">
        <v>160</v>
      </c>
      <c r="C29" s="27"/>
      <c r="D29" s="28"/>
      <c r="E29" s="32"/>
      <c r="F29" s="32"/>
      <c r="G29" s="35">
        <f>SUM(E18:E28)</f>
        <v>0</v>
      </c>
      <c r="H29" s="28"/>
      <c r="I29" s="28"/>
      <c r="J29" s="160"/>
      <c r="K29" s="160"/>
      <c r="L29" s="28"/>
      <c r="M29" s="28"/>
    </row>
    <row r="30" spans="1:13" ht="12.75" customHeight="1" thickBot="1">
      <c r="A30" s="28"/>
      <c r="B30" s="27"/>
      <c r="C30" s="27"/>
      <c r="D30" s="28"/>
      <c r="E30" s="32"/>
      <c r="F30" s="32"/>
      <c r="G30" s="34"/>
      <c r="H30" s="28"/>
      <c r="I30" s="28"/>
      <c r="J30" s="160"/>
      <c r="K30" s="160"/>
      <c r="L30" s="28"/>
      <c r="M30" s="28"/>
    </row>
    <row r="31" spans="1:13" ht="15.75" customHeight="1" thickBot="1">
      <c r="A31" s="27" t="s">
        <v>161</v>
      </c>
      <c r="B31" s="27"/>
      <c r="C31" s="27"/>
      <c r="D31" s="28"/>
      <c r="E31" s="32"/>
      <c r="F31" s="32"/>
      <c r="G31" s="37">
        <f>G15+G29</f>
        <v>0</v>
      </c>
      <c r="H31" s="28"/>
      <c r="I31" s="28"/>
      <c r="J31" s="160"/>
      <c r="K31" s="160"/>
      <c r="L31" s="28"/>
      <c r="M31" s="28"/>
    </row>
    <row r="32" spans="1:13" ht="12.75" customHeight="1" thickTop="1">
      <c r="A32" s="28"/>
      <c r="B32" s="27"/>
      <c r="C32" s="27"/>
      <c r="D32" s="28"/>
      <c r="E32" s="28"/>
      <c r="F32" s="28"/>
      <c r="G32" s="28"/>
      <c r="H32" s="28"/>
      <c r="I32" s="28"/>
      <c r="J32" s="160"/>
      <c r="K32" s="16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163</v>
      </c>
      <c r="B36" s="27"/>
      <c r="C36" s="27"/>
      <c r="D36" s="27"/>
      <c r="E36" s="29" t="s">
        <v>29</v>
      </c>
      <c r="F36" s="29"/>
      <c r="G36" s="29" t="s">
        <v>30</v>
      </c>
      <c r="H36" s="29" t="s">
        <v>74</v>
      </c>
      <c r="I36" s="29" t="s">
        <v>69</v>
      </c>
      <c r="J36" s="29" t="s">
        <v>73</v>
      </c>
      <c r="K36" s="28"/>
      <c r="L36" s="28"/>
      <c r="M36" s="28"/>
    </row>
    <row r="37" spans="1:13" ht="12.75" customHeight="1">
      <c r="A37" s="28"/>
      <c r="B37" s="27" t="s">
        <v>53</v>
      </c>
      <c r="C37" s="27"/>
      <c r="D37" s="28"/>
      <c r="E37" s="38">
        <f>IF(G37=0,0,G37/G42)</f>
        <v>0</v>
      </c>
      <c r="F37" s="28"/>
      <c r="G37" s="145">
        <v>0</v>
      </c>
      <c r="H37" s="28"/>
      <c r="I37" s="29"/>
      <c r="J37" s="28"/>
      <c r="K37" s="28"/>
      <c r="L37" s="28"/>
      <c r="M37" s="28"/>
    </row>
    <row r="38" spans="1:13" ht="12.75" customHeight="1">
      <c r="A38" s="28"/>
      <c r="B38" s="27" t="s">
        <v>72</v>
      </c>
      <c r="C38" s="27"/>
      <c r="D38" s="28"/>
      <c r="E38" s="38">
        <f>IF(G38=0,0,G38/G42)</f>
        <v>0</v>
      </c>
      <c r="F38" s="28"/>
      <c r="G38" s="145">
        <v>0</v>
      </c>
      <c r="H38" s="28"/>
      <c r="I38" s="28"/>
      <c r="J38" s="28"/>
      <c r="K38" s="28"/>
      <c r="L38" s="28"/>
      <c r="M38" s="28"/>
    </row>
    <row r="39" spans="1:13" ht="12.75" customHeight="1">
      <c r="A39" s="28"/>
      <c r="B39" s="27" t="s">
        <v>76</v>
      </c>
      <c r="C39" s="27"/>
      <c r="D39" s="28"/>
      <c r="E39" s="38"/>
      <c r="F39" s="28"/>
      <c r="G39" s="35"/>
      <c r="H39" s="28"/>
      <c r="I39" s="28"/>
      <c r="J39" s="28"/>
      <c r="K39" s="28"/>
      <c r="L39" s="28"/>
      <c r="M39" s="28"/>
    </row>
    <row r="40" spans="1:13" ht="12.75" customHeight="1">
      <c r="A40" s="28"/>
      <c r="B40" s="27"/>
      <c r="C40" s="27" t="s">
        <v>164</v>
      </c>
      <c r="D40" s="28"/>
      <c r="E40" s="38">
        <f>IF(G40=0,0,G40/G42)</f>
        <v>0</v>
      </c>
      <c r="F40" s="28"/>
      <c r="G40" s="35">
        <f>(G31-E8-E9)-((G37+G38)-(E8+E9-G41))</f>
        <v>0</v>
      </c>
      <c r="H40" s="171">
        <v>0.0825</v>
      </c>
      <c r="I40" s="159">
        <v>48</v>
      </c>
      <c r="J40" s="39">
        <f>ABS(PMT(H40/12,I40,G40))</f>
        <v>0</v>
      </c>
      <c r="K40" s="28"/>
      <c r="L40" s="28"/>
      <c r="M40" s="28"/>
    </row>
    <row r="41" spans="1:13" ht="12.75" customHeight="1" thickBot="1">
      <c r="A41" s="28"/>
      <c r="B41" s="27"/>
      <c r="C41" s="27" t="s">
        <v>70</v>
      </c>
      <c r="D41" s="28"/>
      <c r="E41" s="38">
        <f>IF(G41=0,0,G41/G42)</f>
        <v>0</v>
      </c>
      <c r="F41" s="28"/>
      <c r="G41" s="40">
        <f>IF((G31-G37+G38)&lt;(E8+E9)*0.8,G31-G37+G38,(E8+E9)*0.8)</f>
        <v>0</v>
      </c>
      <c r="H41" s="171">
        <v>0.09</v>
      </c>
      <c r="I41" s="159">
        <f>20*12</f>
        <v>240</v>
      </c>
      <c r="J41" s="41">
        <f>ABS(PMT(H41/12,I41,G41))</f>
        <v>0</v>
      </c>
      <c r="K41" s="28"/>
      <c r="L41" s="28"/>
      <c r="M41" s="28"/>
    </row>
    <row r="42" spans="1:13" ht="15.75" customHeight="1" thickBot="1">
      <c r="A42" s="27" t="s">
        <v>71</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IF('10. Cash Flow Statement'!Q35&gt;0,"A line of credit is also required in the amount of","")</f>
      </c>
      <c r="B44" s="27"/>
      <c r="C44" s="27"/>
      <c r="D44" s="27"/>
      <c r="E44" s="27"/>
      <c r="F44" s="27"/>
      <c r="G44" s="31">
        <f>IF('10. Cash Flow Statement'!Q35&gt;0,'10.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worksheet>
</file>

<file path=xl/worksheets/sheet20.xml><?xml version="1.0" encoding="utf-8"?>
<worksheet xmlns="http://schemas.openxmlformats.org/spreadsheetml/2006/main" xmlns:r="http://schemas.openxmlformats.org/officeDocument/2006/relationships">
  <dimension ref="A1:R55"/>
  <sheetViews>
    <sheetView showGridLines="0" zoomScalePageLayoutView="0" workbookViewId="0" topLeftCell="A2">
      <selection activeCell="G8" sqref="G8"/>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9" width="18.8515625" style="0" customWidth="1"/>
    <col min="10" max="10" width="8.8515625" style="0" customWidth="1"/>
    <col min="11" max="11" width="18.8515625" style="0" customWidth="1"/>
    <col min="12" max="12" width="5.8515625" style="0" customWidth="1"/>
  </cols>
  <sheetData>
    <row r="1" spans="1:17" ht="15.75">
      <c r="A1" s="5">
        <f>'1. Required Start-Up Funds'!A1</f>
        <v>0</v>
      </c>
      <c r="Q1" s="16"/>
    </row>
    <row r="2" ht="15.75">
      <c r="A2" s="5" t="s">
        <v>291</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293</v>
      </c>
      <c r="B6" s="24"/>
      <c r="C6" s="24"/>
      <c r="D6" s="24"/>
      <c r="E6" s="51"/>
      <c r="F6" s="49"/>
      <c r="G6" s="114" t="s">
        <v>86</v>
      </c>
      <c r="H6" s="49"/>
      <c r="I6" s="114" t="s">
        <v>50</v>
      </c>
      <c r="J6" s="49"/>
      <c r="K6" s="114" t="s">
        <v>87</v>
      </c>
      <c r="L6" s="51"/>
      <c r="M6" s="49"/>
      <c r="N6" s="51"/>
      <c r="O6" s="51"/>
      <c r="P6" s="51"/>
      <c r="Q6" s="51"/>
      <c r="R6" s="20"/>
    </row>
    <row r="7" spans="1:18" ht="12.75" customHeight="1" thickTop="1">
      <c r="A7" s="24"/>
      <c r="B7" s="24" t="s">
        <v>294</v>
      </c>
      <c r="C7" s="24"/>
      <c r="D7" s="24"/>
      <c r="E7" s="51"/>
      <c r="F7" s="51"/>
      <c r="G7" s="52"/>
      <c r="H7" s="51"/>
      <c r="I7" s="96"/>
      <c r="J7" s="51"/>
      <c r="K7" s="51"/>
      <c r="L7" s="51"/>
      <c r="M7" s="51"/>
      <c r="N7" s="51"/>
      <c r="O7" s="51"/>
      <c r="P7" s="51"/>
      <c r="Q7" s="51"/>
      <c r="R7" s="20"/>
    </row>
    <row r="8" spans="1:18" ht="12.75" customHeight="1">
      <c r="A8" s="24"/>
      <c r="B8" s="24"/>
      <c r="C8" s="24" t="s">
        <v>295</v>
      </c>
      <c r="D8" s="24"/>
      <c r="E8" s="51"/>
      <c r="F8" s="51"/>
      <c r="G8" s="116">
        <f>IF('11. Balance Sheet'!I39=0,0,'11. Balance Sheet'!I15/'11. Balance Sheet'!I39)</f>
        <v>0</v>
      </c>
      <c r="H8" s="116"/>
      <c r="I8" s="116">
        <f>IF('15. Balance Sheet (2)'!I39=0,0,'15. Balance Sheet (2)'!I15/'15. Balance Sheet (2)'!I39)</f>
        <v>0</v>
      </c>
      <c r="J8" s="116"/>
      <c r="K8" s="116">
        <f>IF('18. Balance Sheet (3)'!I39=0,0,'18. Balance Sheet (3)'!I15/'18. Balance Sheet (3)'!I39)</f>
        <v>0</v>
      </c>
      <c r="L8" s="51"/>
      <c r="M8" s="118"/>
      <c r="N8" s="51"/>
      <c r="O8" s="51"/>
      <c r="P8" s="51"/>
      <c r="Q8" s="51"/>
      <c r="R8" s="20"/>
    </row>
    <row r="9" spans="1:18" ht="12.75" customHeight="1">
      <c r="A9" s="24"/>
      <c r="B9" s="24"/>
      <c r="C9" s="24" t="s">
        <v>296</v>
      </c>
      <c r="D9" s="24"/>
      <c r="E9" s="51"/>
      <c r="F9" s="51"/>
      <c r="G9" s="116">
        <f>IF('11. Balance Sheet'!I39=0,0,('11. Balance Sheet'!I10+'11. Balance Sheet'!I11)/'11. Balance Sheet'!I39)</f>
        <v>0</v>
      </c>
      <c r="H9" s="116"/>
      <c r="I9" s="116">
        <f>IF('15. Balance Sheet (2)'!I39=0,0,('15. Balance Sheet (2)'!I10+'15. Balance Sheet (2)'!I11)/'15. Balance Sheet (2)'!I39)</f>
        <v>0</v>
      </c>
      <c r="J9" s="116"/>
      <c r="K9" s="116">
        <f>IF('18. Balance Sheet (3)'!I39=0,0,('18. Balance Sheet (3)'!I10+'18. Balance Sheet (3)'!I11)/'18. Balance Sheet (3)'!I39)</f>
        <v>0</v>
      </c>
      <c r="L9" s="51"/>
      <c r="M9" s="51"/>
      <c r="N9" s="51"/>
      <c r="O9" s="51"/>
      <c r="P9" s="51"/>
      <c r="Q9" s="51"/>
      <c r="R9" s="20"/>
    </row>
    <row r="10" spans="1:18" ht="12.75" customHeight="1">
      <c r="A10" s="24"/>
      <c r="B10" s="24" t="s">
        <v>297</v>
      </c>
      <c r="C10" s="24"/>
      <c r="D10" s="24"/>
      <c r="E10" s="51"/>
      <c r="F10" s="51"/>
      <c r="G10" s="116"/>
      <c r="H10" s="116"/>
      <c r="I10" s="116"/>
      <c r="J10" s="116"/>
      <c r="K10" s="116"/>
      <c r="L10" s="51"/>
      <c r="M10" s="51"/>
      <c r="N10" s="51"/>
      <c r="O10" s="51"/>
      <c r="P10" s="51"/>
      <c r="Q10" s="51"/>
      <c r="R10" s="20"/>
    </row>
    <row r="11" spans="1:18" ht="12.75" customHeight="1">
      <c r="A11" s="24"/>
      <c r="B11" s="24"/>
      <c r="C11" s="24" t="s">
        <v>299</v>
      </c>
      <c r="D11" s="24"/>
      <c r="E11" s="51"/>
      <c r="F11" s="51"/>
      <c r="G11" s="116">
        <f>IF('11. Balance Sheet'!I45=0,0,'11. Balance Sheet'!I39/'11. Balance Sheet'!I45)</f>
        <v>0</v>
      </c>
      <c r="H11" s="116"/>
      <c r="I11" s="116">
        <f>IF('15. Balance Sheet (2)'!I45=0,0,'15. Balance Sheet (2)'!I39/'15. Balance Sheet (2)'!I45)</f>
        <v>0</v>
      </c>
      <c r="J11" s="116"/>
      <c r="K11" s="116">
        <f>IF('18. Balance Sheet (3)'!I45=0,0,'18. Balance Sheet (3)'!I39/'18. Balance Sheet (3)'!I45)</f>
        <v>0</v>
      </c>
      <c r="L11" s="51"/>
      <c r="M11" s="51"/>
      <c r="N11" s="51"/>
      <c r="O11" s="51"/>
      <c r="P11" s="51"/>
      <c r="Q11" s="51"/>
      <c r="R11" s="20"/>
    </row>
    <row r="12" spans="1:18" ht="12.75" customHeight="1">
      <c r="A12" s="24"/>
      <c r="B12" s="24"/>
      <c r="C12" s="24" t="s">
        <v>298</v>
      </c>
      <c r="D12" s="24"/>
      <c r="E12" s="51"/>
      <c r="F12" s="51"/>
      <c r="G12" s="116">
        <f>IF('11. Balance Sheet'!I39=0,0,('9. Income Statement'!Q80+'9. Income Statement'!Q72)/'11. Balance Sheet'!I39)</f>
        <v>0</v>
      </c>
      <c r="H12" s="116"/>
      <c r="I12" s="116">
        <f>IF('15. Balance Sheet (2)'!I39=0,0,('13. Income Statement (2)'!Q80+'13. Income Statement (2)'!Q72)/'15. Balance Sheet (2)'!I39)</f>
        <v>0</v>
      </c>
      <c r="J12" s="116"/>
      <c r="K12" s="116">
        <f>IF('18. Balance Sheet (3)'!I39=0,0,('16. Income Statement (3)'!Q80+'16. Income Statement (3)'!Q72)/'18. Balance Sheet (3)'!I39)</f>
        <v>0</v>
      </c>
      <c r="L12" s="51"/>
      <c r="M12" s="51"/>
      <c r="N12" s="51"/>
      <c r="O12" s="51"/>
      <c r="P12" s="51"/>
      <c r="Q12" s="51"/>
      <c r="R12" s="20"/>
    </row>
    <row r="13" spans="1:18" ht="12.75" customHeight="1">
      <c r="A13" s="24"/>
      <c r="B13" s="101" t="s">
        <v>300</v>
      </c>
      <c r="C13" s="101"/>
      <c r="D13" s="101"/>
      <c r="E13" s="18"/>
      <c r="F13" s="18"/>
      <c r="G13" s="117"/>
      <c r="H13" s="116"/>
      <c r="I13" s="116"/>
      <c r="J13" s="116"/>
      <c r="K13" s="116"/>
      <c r="L13" s="51"/>
      <c r="M13" s="51"/>
      <c r="N13" s="51"/>
      <c r="O13" s="51"/>
      <c r="P13" s="51"/>
      <c r="Q13" s="51"/>
      <c r="R13" s="20"/>
    </row>
    <row r="14" spans="1:18" ht="12.75" customHeight="1">
      <c r="A14" s="24"/>
      <c r="B14" s="101"/>
      <c r="C14" s="101" t="s">
        <v>301</v>
      </c>
      <c r="D14" s="101"/>
      <c r="E14" s="18"/>
      <c r="F14" s="18"/>
      <c r="G14" s="117">
        <v>0</v>
      </c>
      <c r="H14" s="116"/>
      <c r="I14" s="116">
        <f>IF('9. Income Statement'!Q15=0,0,('13. Income Statement (2)'!Q15-'9. Income Statement'!Q15)/'9. Income Statement'!Q15)</f>
        <v>0</v>
      </c>
      <c r="J14" s="116"/>
      <c r="K14" s="116">
        <f>IF('13. Income Statement (2)'!Q15=0,0,('16. Income Statement (3)'!Q15-'13. Income Statement (2)'!Q15)/'13. Income Statement (2)'!Q15)</f>
        <v>0</v>
      </c>
      <c r="L14" s="51"/>
      <c r="M14" s="51"/>
      <c r="N14" s="51"/>
      <c r="O14" s="51"/>
      <c r="P14" s="51"/>
      <c r="Q14" s="51"/>
      <c r="R14" s="20"/>
    </row>
    <row r="15" spans="1:18" ht="12.75" customHeight="1">
      <c r="A15" s="24"/>
      <c r="B15" s="24"/>
      <c r="C15" s="24" t="s">
        <v>302</v>
      </c>
      <c r="D15" s="24"/>
      <c r="E15" s="51"/>
      <c r="F15" s="51"/>
      <c r="G15" s="116">
        <f>IF('9. Income Statement'!Q15=0,0,'9. Income Statement'!Q24/'9. Income Statement'!Q15)</f>
        <v>0</v>
      </c>
      <c r="H15" s="116"/>
      <c r="I15" s="116">
        <f>IF('13. Income Statement (2)'!Q15=0,0,'13. Income Statement (2)'!Q24/'13. Income Statement (2)'!Q15)</f>
        <v>0</v>
      </c>
      <c r="J15" s="116"/>
      <c r="K15" s="116">
        <f>IF('16. Income Statement (3)'!Q15=0,0,'16. Income Statement (3)'!Q24/'16. Income Statement (3)'!Q15)</f>
        <v>0</v>
      </c>
      <c r="L15" s="51"/>
      <c r="M15" s="51"/>
      <c r="N15" s="51"/>
      <c r="O15" s="51"/>
      <c r="P15" s="51"/>
      <c r="Q15" s="51"/>
      <c r="R15" s="20"/>
    </row>
    <row r="16" spans="1:18" ht="12.75" customHeight="1">
      <c r="A16" s="24"/>
      <c r="B16" s="24"/>
      <c r="C16" s="24" t="s">
        <v>303</v>
      </c>
      <c r="D16" s="24"/>
      <c r="E16" s="51"/>
      <c r="F16" s="51"/>
      <c r="G16" s="116">
        <f>IF('9. Income Statement'!Q15=0,0,'9. Income Statement'!Q26/'9. Income Statement'!Q15)</f>
        <v>0</v>
      </c>
      <c r="H16" s="116"/>
      <c r="I16" s="116">
        <f>IF('13. Income Statement (2)'!Q15=0,0,'13. Income Statement (2)'!Q26/'13. Income Statement (2)'!Q15)</f>
        <v>0</v>
      </c>
      <c r="J16" s="116"/>
      <c r="K16" s="116">
        <f>IF('16. Income Statement (3)'!Q15=0,0,'16. Income Statement (3)'!Q26/'16. Income Statement (3)'!Q15)</f>
        <v>0</v>
      </c>
      <c r="L16" s="51"/>
      <c r="M16" s="51"/>
      <c r="N16" s="51"/>
      <c r="O16" s="51"/>
      <c r="P16" s="51"/>
      <c r="Q16" s="51"/>
      <c r="R16" s="20"/>
    </row>
    <row r="17" spans="1:18" ht="12.75" customHeight="1">
      <c r="A17" s="24"/>
      <c r="B17" s="24"/>
      <c r="C17" s="24" t="s">
        <v>304</v>
      </c>
      <c r="D17" s="24"/>
      <c r="E17" s="51"/>
      <c r="F17" s="51"/>
      <c r="G17" s="116">
        <f>IF('9. Income Statement'!Q15=0,0,('9. Income Statement'!Q35+'9. Income Statement'!Q68)/'9. Income Statement'!Q15)</f>
        <v>0</v>
      </c>
      <c r="H17" s="116"/>
      <c r="I17" s="116">
        <f>IF('13. Income Statement (2)'!Q15=0,0,('13. Income Statement (2)'!Q35+'13. Income Statement (2)'!Q68)/'13. Income Statement (2)'!Q15)</f>
        <v>0</v>
      </c>
      <c r="J17" s="116"/>
      <c r="K17" s="116">
        <f>IF('16. Income Statement (3)'!Q15=0,0,('16. Income Statement (3)'!Q35+'16. Income Statement (3)'!Q68)/'16. Income Statement (3)'!Q15)</f>
        <v>0</v>
      </c>
      <c r="L17" s="51"/>
      <c r="M17" s="51"/>
      <c r="N17" s="51"/>
      <c r="O17" s="51"/>
      <c r="P17" s="51"/>
      <c r="Q17" s="51"/>
      <c r="R17" s="20"/>
    </row>
    <row r="18" spans="1:18" ht="12.75" customHeight="1">
      <c r="A18" s="24"/>
      <c r="B18" s="24"/>
      <c r="C18" s="24" t="s">
        <v>305</v>
      </c>
      <c r="D18" s="24"/>
      <c r="E18" s="51"/>
      <c r="F18" s="51"/>
      <c r="G18" s="116">
        <f>IF('9. Income Statement'!Q15=0,0,'9. Income Statement'!Q80/'9. Income Statement'!Q15)</f>
        <v>0</v>
      </c>
      <c r="H18" s="116"/>
      <c r="I18" s="116">
        <f>IF('13. Income Statement (2)'!Q15=0,0,'13. Income Statement (2)'!Q80/'13. Income Statement (2)'!Q15)</f>
        <v>0</v>
      </c>
      <c r="J18" s="116"/>
      <c r="K18" s="116">
        <f>IF('16. Income Statement (3)'!Q15=0,0,'16. Income Statement (3)'!Q80/'16. Income Statement (3)'!Q15)</f>
        <v>0</v>
      </c>
      <c r="L18" s="51"/>
      <c r="M18" s="51"/>
      <c r="N18" s="51"/>
      <c r="O18" s="51"/>
      <c r="P18" s="51"/>
      <c r="Q18" s="51"/>
      <c r="R18" s="20"/>
    </row>
    <row r="19" spans="1:18" ht="12.75" customHeight="1">
      <c r="A19" s="24"/>
      <c r="B19" s="24"/>
      <c r="C19" s="24" t="s">
        <v>184</v>
      </c>
      <c r="D19" s="24"/>
      <c r="E19" s="51"/>
      <c r="F19" s="51"/>
      <c r="G19" s="116">
        <f>IF('11. Balance Sheet'!I45=0,0,'9. Income Statement'!Q80/'11. Balance Sheet'!I45)</f>
        <v>0</v>
      </c>
      <c r="H19" s="116"/>
      <c r="I19" s="116">
        <f>IF('15. Balance Sheet (2)'!I45=0,0,'13. Income Statement (2)'!Q80/'15. Balance Sheet (2)'!I45)</f>
        <v>0</v>
      </c>
      <c r="J19" s="116"/>
      <c r="K19" s="116">
        <f>IF('18. Balance Sheet (3)'!I45=0,0,'16. Income Statement (3)'!Q80/'18. Balance Sheet (3)'!I45)</f>
        <v>0</v>
      </c>
      <c r="L19" s="51"/>
      <c r="M19" s="51"/>
      <c r="N19" s="51"/>
      <c r="O19" s="51"/>
      <c r="P19" s="51"/>
      <c r="Q19" s="51"/>
      <c r="R19" s="20"/>
    </row>
    <row r="20" spans="1:18" ht="12.75" customHeight="1">
      <c r="A20" s="24"/>
      <c r="B20" s="24"/>
      <c r="C20" s="24" t="s">
        <v>185</v>
      </c>
      <c r="D20" s="24"/>
      <c r="E20" s="51"/>
      <c r="F20" s="51"/>
      <c r="G20" s="116">
        <f>IF('11. Balance Sheet'!I29=0,0,'9. Income Statement'!Q80/'11. Balance Sheet'!I29)</f>
        <v>0</v>
      </c>
      <c r="H20" s="116"/>
      <c r="I20" s="116">
        <f>IF('15. Balance Sheet (2)'!I29=0,0,'13. Income Statement (2)'!Q80/'15. Balance Sheet (2)'!I29)</f>
        <v>0</v>
      </c>
      <c r="J20" s="116"/>
      <c r="K20" s="116">
        <f>IF('18. Balance Sheet (3)'!I29=0,0,'16. Income Statement (3)'!Q80/'18. Balance Sheet (3)'!I29)</f>
        <v>0</v>
      </c>
      <c r="L20" s="51"/>
      <c r="M20" s="51"/>
      <c r="N20" s="51"/>
      <c r="O20" s="51"/>
      <c r="P20" s="51"/>
      <c r="Q20" s="51"/>
      <c r="R20" s="20"/>
    </row>
    <row r="21" spans="1:18" ht="12.75" customHeight="1">
      <c r="A21" s="24"/>
      <c r="B21" s="24"/>
      <c r="C21" s="24" t="s">
        <v>186</v>
      </c>
      <c r="D21" s="24"/>
      <c r="E21" s="51"/>
      <c r="F21" s="51"/>
      <c r="G21" s="116">
        <f>IF('9. Income Statement'!Q15=0,0,'9. Income Statement'!Q29/'9. Income Statement'!Q15)</f>
        <v>0</v>
      </c>
      <c r="H21" s="116"/>
      <c r="I21" s="116">
        <f>IF('13. Income Statement (2)'!Q15=0,0,'13. Income Statement (2)'!Q29/'13. Income Statement (2)'!Q15)</f>
        <v>0</v>
      </c>
      <c r="J21" s="116"/>
      <c r="K21" s="116">
        <f>IF('16. Income Statement (3)'!Q15=0,0,'16. Income Statement (3)'!Q29/'16. Income Statement (3)'!Q15)</f>
        <v>0</v>
      </c>
      <c r="L21" s="51"/>
      <c r="M21" s="51"/>
      <c r="N21" s="51"/>
      <c r="O21" s="51"/>
      <c r="P21" s="51"/>
      <c r="Q21" s="51"/>
      <c r="R21" s="20"/>
    </row>
    <row r="22" spans="1:18" ht="12.75" customHeight="1">
      <c r="A22" s="24"/>
      <c r="B22" s="24" t="s">
        <v>232</v>
      </c>
      <c r="C22" s="24"/>
      <c r="D22" s="24"/>
      <c r="E22" s="51"/>
      <c r="F22" s="51"/>
      <c r="G22" s="116"/>
      <c r="H22" s="116"/>
      <c r="I22" s="116"/>
      <c r="J22" s="116"/>
      <c r="K22" s="116"/>
      <c r="L22" s="51"/>
      <c r="M22" s="51"/>
      <c r="N22" s="51"/>
      <c r="O22" s="51"/>
      <c r="P22" s="51"/>
      <c r="Q22" s="51"/>
      <c r="R22" s="20"/>
    </row>
    <row r="23" spans="1:18" ht="12.75" customHeight="1">
      <c r="A23" s="24"/>
      <c r="B23" s="24"/>
      <c r="C23" s="24" t="s">
        <v>187</v>
      </c>
      <c r="D23" s="24"/>
      <c r="E23" s="51"/>
      <c r="F23" s="51"/>
      <c r="G23" s="116">
        <f>IF('9. Income Statement'!Q15=0,0,('11. Balance Sheet'!I11/'9. Income Statement'!Q15)*360)</f>
        <v>0</v>
      </c>
      <c r="H23" s="116"/>
      <c r="I23" s="116">
        <f>IF('13. Income Statement (2)'!Q15=0,0,('15. Balance Sheet (2)'!I11/'13. Income Statement (2)'!Q15)*360)</f>
        <v>0</v>
      </c>
      <c r="J23" s="116"/>
      <c r="K23" s="116">
        <f>IF('16. Income Statement (3)'!Q15=0,0,('18. Balance Sheet (3)'!I11/'16. Income Statement (3)'!Q15)*360)</f>
        <v>0</v>
      </c>
      <c r="L23" s="51"/>
      <c r="M23" s="51"/>
      <c r="N23" s="51"/>
      <c r="O23" s="51"/>
      <c r="P23" s="51"/>
      <c r="Q23" s="51"/>
      <c r="R23" s="20"/>
    </row>
    <row r="24" spans="1:18" ht="12.75" customHeight="1">
      <c r="A24" s="24"/>
      <c r="B24" s="24"/>
      <c r="C24" s="24" t="s">
        <v>188</v>
      </c>
      <c r="D24" s="24"/>
      <c r="E24" s="51"/>
      <c r="F24" s="51"/>
      <c r="G24" s="116">
        <f>IF('11. Balance Sheet'!I11=0,0,'9. Income Statement'!Q15/'11. Balance Sheet'!I11)</f>
        <v>0</v>
      </c>
      <c r="H24" s="116"/>
      <c r="I24" s="116">
        <f>IF('15. Balance Sheet (2)'!I11=0,0,'13. Income Statement (2)'!Q15/'15. Balance Sheet (2)'!I11)</f>
        <v>0</v>
      </c>
      <c r="J24" s="116"/>
      <c r="K24" s="116">
        <f>IF('18. Balance Sheet (3)'!I11=0,0,'16. Income Statement (3)'!Q15/'18. Balance Sheet (3)'!I11)</f>
        <v>0</v>
      </c>
      <c r="L24" s="51"/>
      <c r="M24" s="51"/>
      <c r="N24" s="51"/>
      <c r="O24" s="51"/>
      <c r="P24" s="51"/>
      <c r="Q24" s="51"/>
      <c r="R24" s="20"/>
    </row>
    <row r="25" spans="1:18" ht="12.75" customHeight="1">
      <c r="A25" s="24"/>
      <c r="B25" s="24"/>
      <c r="C25" s="24" t="s">
        <v>58</v>
      </c>
      <c r="D25" s="24"/>
      <c r="E25" s="51"/>
      <c r="F25" s="51"/>
      <c r="G25" s="116">
        <f>IF('9. Income Statement'!Q24=0,0,('11. Balance Sheet'!I12/'9. Income Statement'!Q24)*360)</f>
        <v>0</v>
      </c>
      <c r="H25" s="116"/>
      <c r="I25" s="116">
        <f>IF('13. Income Statement (2)'!Q24=0,0,('15. Balance Sheet (2)'!I12/'13. Income Statement (2)'!Q24)*360)</f>
        <v>0</v>
      </c>
      <c r="J25" s="116"/>
      <c r="K25" s="116">
        <f>IF('16. Income Statement (3)'!Q24=0,0,('18. Balance Sheet (3)'!I12/'16. Income Statement (3)'!Q24)*360)</f>
        <v>0</v>
      </c>
      <c r="L25" s="51"/>
      <c r="M25" s="51"/>
      <c r="N25" s="51"/>
      <c r="O25" s="51"/>
      <c r="P25" s="51"/>
      <c r="Q25" s="51"/>
      <c r="R25" s="20"/>
    </row>
    <row r="26" spans="1:18" ht="12.75" customHeight="1">
      <c r="A26" s="24"/>
      <c r="B26" s="24"/>
      <c r="C26" s="24" t="s">
        <v>59</v>
      </c>
      <c r="D26" s="24"/>
      <c r="E26" s="51"/>
      <c r="F26" s="64"/>
      <c r="G26" s="116">
        <f>IF('11. Balance Sheet'!I12=0,0,'9. Income Statement'!Q24/'11. Balance Sheet'!I12)</f>
        <v>0</v>
      </c>
      <c r="H26" s="116"/>
      <c r="I26" s="116">
        <f>IF('15. Balance Sheet (2)'!I12=0,0,'13. Income Statement (2)'!Q24/'15. Balance Sheet (2)'!I12)</f>
        <v>0</v>
      </c>
      <c r="J26" s="116"/>
      <c r="K26" s="116">
        <f>IF('18. Balance Sheet (3)'!I12=0,0,'16. Income Statement (3)'!Q24/'18. Balance Sheet (3)'!I12)</f>
        <v>0</v>
      </c>
      <c r="L26" s="51"/>
      <c r="M26" s="51"/>
      <c r="N26" s="51"/>
      <c r="O26" s="51"/>
      <c r="P26" s="51"/>
      <c r="Q26" s="51"/>
      <c r="R26" s="20"/>
    </row>
    <row r="27" spans="1:18" ht="12.75" customHeight="1">
      <c r="A27" s="24"/>
      <c r="B27" s="24"/>
      <c r="C27" s="24" t="s">
        <v>60</v>
      </c>
      <c r="D27" s="24"/>
      <c r="E27" s="51"/>
      <c r="F27" s="64"/>
      <c r="G27" s="116">
        <f>IF('11. Balance Sheet'!I29=0,0,'9. Income Statement'!Q15/'11. Balance Sheet'!I29)</f>
        <v>0</v>
      </c>
      <c r="H27" s="116"/>
      <c r="I27" s="116">
        <f>IF('15. Balance Sheet (2)'!I29=0,0,'13. Income Statement (2)'!Q15/'15. Balance Sheet (2)'!I29)</f>
        <v>0</v>
      </c>
      <c r="J27" s="116"/>
      <c r="K27" s="116">
        <f>IF('18. Balance Sheet (3)'!I29=0,0,'16. Income Statement (3)'!Q15/'18. Balance Sheet (3)'!I29)</f>
        <v>0</v>
      </c>
      <c r="L27" s="51"/>
      <c r="M27" s="51"/>
      <c r="N27" s="51"/>
      <c r="O27" s="51"/>
      <c r="P27" s="51"/>
      <c r="Q27" s="51"/>
      <c r="R27" s="20"/>
    </row>
    <row r="28" spans="1:18" ht="12.75" customHeight="1">
      <c r="A28" s="24"/>
      <c r="B28" s="24"/>
      <c r="C28" s="24"/>
      <c r="D28" s="24"/>
      <c r="E28" s="51"/>
      <c r="F28" s="66"/>
      <c r="G28" s="96"/>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legacyDrawing r:id="rId2"/>
</worksheet>
</file>

<file path=xl/worksheets/sheet21.xml><?xml version="1.0" encoding="utf-8"?>
<worksheet xmlns="http://schemas.openxmlformats.org/spreadsheetml/2006/main" xmlns:r="http://schemas.openxmlformats.org/officeDocument/2006/relationships">
  <dimension ref="A1:R55"/>
  <sheetViews>
    <sheetView showGridLines="0" zoomScalePageLayoutView="0" workbookViewId="0" topLeftCell="A1">
      <selection activeCell="E27" sqref="E27"/>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
      <c r="A1" s="5">
        <f>'1. Required Start-Up Funds'!A1</f>
        <v>0</v>
      </c>
      <c r="Q1" s="16"/>
    </row>
    <row r="2" ht="15">
      <c r="A2" s="5" t="s">
        <v>169</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169</v>
      </c>
      <c r="B6" s="24"/>
      <c r="C6" s="24"/>
      <c r="D6" s="24"/>
      <c r="E6" s="51"/>
      <c r="F6" s="49"/>
      <c r="G6" s="49" t="s">
        <v>171</v>
      </c>
      <c r="H6" s="49"/>
      <c r="I6" s="49" t="s">
        <v>172</v>
      </c>
      <c r="J6" s="49"/>
      <c r="K6" s="49"/>
      <c r="L6" s="51"/>
      <c r="M6" s="49"/>
      <c r="N6" s="51"/>
      <c r="O6" s="51"/>
      <c r="P6" s="51"/>
      <c r="Q6" s="51"/>
      <c r="R6" s="20"/>
    </row>
    <row r="7" spans="1:18" ht="12.75" customHeight="1">
      <c r="A7" s="24"/>
      <c r="B7" s="24" t="s">
        <v>170</v>
      </c>
      <c r="C7" s="24"/>
      <c r="D7" s="24"/>
      <c r="E7" s="51"/>
      <c r="F7" s="51"/>
      <c r="G7" s="52">
        <f>'9. Income Statement'!Q15</f>
        <v>0</v>
      </c>
      <c r="H7" s="51"/>
      <c r="I7" s="96">
        <v>1</v>
      </c>
      <c r="J7" s="51"/>
      <c r="K7" s="51"/>
      <c r="L7" s="51"/>
      <c r="M7" s="51"/>
      <c r="N7" s="51"/>
      <c r="O7" s="51"/>
      <c r="P7" s="51"/>
      <c r="Q7" s="51"/>
      <c r="R7" s="20"/>
    </row>
    <row r="8" spans="1:18" ht="12.75" customHeight="1" thickBot="1">
      <c r="A8" s="24"/>
      <c r="B8" s="24" t="s">
        <v>101</v>
      </c>
      <c r="C8" s="24"/>
      <c r="D8" s="24"/>
      <c r="E8" s="51"/>
      <c r="F8" s="51"/>
      <c r="G8" s="67">
        <f>'9. Income Statement'!Q24</f>
        <v>0</v>
      </c>
      <c r="H8" s="51"/>
      <c r="I8" s="113">
        <f>IF(G8=0,0,G8/G7)</f>
        <v>0</v>
      </c>
      <c r="J8" s="96"/>
      <c r="K8" s="96"/>
      <c r="L8" s="51"/>
      <c r="M8" s="51"/>
      <c r="N8" s="51"/>
      <c r="O8" s="51"/>
      <c r="P8" s="51"/>
      <c r="Q8" s="51"/>
      <c r="R8" s="20"/>
    </row>
    <row r="9" spans="1:18" ht="12.75" customHeight="1">
      <c r="A9" s="24"/>
      <c r="B9" s="24" t="s">
        <v>80</v>
      </c>
      <c r="C9" s="24"/>
      <c r="D9" s="24"/>
      <c r="E9" s="51"/>
      <c r="F9" s="51"/>
      <c r="G9" s="54">
        <f>'9. Income Statement'!Q26</f>
        <v>0</v>
      </c>
      <c r="H9" s="51"/>
      <c r="I9" s="96">
        <f>IF(G9=0,0,G9/G7)</f>
        <v>0</v>
      </c>
      <c r="J9" s="96"/>
      <c r="K9" s="96"/>
      <c r="L9" s="51"/>
      <c r="M9" s="51"/>
      <c r="N9" s="51"/>
      <c r="O9" s="51"/>
      <c r="P9" s="51"/>
      <c r="Q9" s="51"/>
      <c r="R9" s="20"/>
    </row>
    <row r="10" spans="1:18" ht="12.75" customHeight="1">
      <c r="A10" s="24"/>
      <c r="B10" s="24"/>
      <c r="C10" s="24"/>
      <c r="D10" s="24"/>
      <c r="E10" s="51"/>
      <c r="F10" s="51"/>
      <c r="G10" s="54"/>
      <c r="H10" s="51"/>
      <c r="I10" s="96"/>
      <c r="J10" s="96"/>
      <c r="K10" s="96"/>
      <c r="L10" s="51"/>
      <c r="M10" s="51"/>
      <c r="N10" s="51"/>
      <c r="O10" s="51"/>
      <c r="P10" s="51"/>
      <c r="Q10" s="51"/>
      <c r="R10" s="20"/>
    </row>
    <row r="11" spans="1:18" ht="12.75" customHeight="1">
      <c r="A11" s="24"/>
      <c r="B11" s="24" t="s">
        <v>51</v>
      </c>
      <c r="C11" s="24"/>
      <c r="D11" s="24"/>
      <c r="E11" s="51"/>
      <c r="F11" s="51"/>
      <c r="G11" s="54">
        <f>'2. Salaries and Wages'!I38</f>
        <v>0</v>
      </c>
      <c r="H11" s="51"/>
      <c r="I11" s="96"/>
      <c r="J11" s="96"/>
      <c r="K11" s="96"/>
      <c r="L11" s="51"/>
      <c r="M11" s="51"/>
      <c r="N11" s="51"/>
      <c r="O11" s="51"/>
      <c r="P11" s="51"/>
      <c r="Q11" s="51"/>
      <c r="R11" s="20"/>
    </row>
    <row r="12" spans="1:18" ht="12.75" customHeight="1" thickBot="1">
      <c r="A12" s="24"/>
      <c r="B12" s="24" t="s">
        <v>204</v>
      </c>
      <c r="C12" s="24"/>
      <c r="D12" s="24"/>
      <c r="E12" s="51"/>
      <c r="F12" s="51"/>
      <c r="G12" s="67">
        <f>'3. Fixed Operating Expenses'!I52</f>
        <v>0</v>
      </c>
      <c r="H12" s="51"/>
      <c r="I12" s="51"/>
      <c r="J12" s="51"/>
      <c r="K12" s="51"/>
      <c r="L12" s="51"/>
      <c r="M12" s="51"/>
      <c r="N12" s="51"/>
      <c r="O12" s="51"/>
      <c r="P12" s="51"/>
      <c r="Q12" s="51"/>
      <c r="R12" s="20"/>
    </row>
    <row r="13" spans="1:18" ht="12.75" customHeight="1">
      <c r="A13" s="24"/>
      <c r="B13" s="1" t="s">
        <v>103</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173</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6">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174</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6"/>
      <c r="H19" s="54"/>
      <c r="I19" s="54"/>
      <c r="J19" s="54"/>
      <c r="K19" s="54"/>
      <c r="L19" s="51"/>
      <c r="M19" s="51"/>
      <c r="N19" s="51"/>
      <c r="O19" s="51"/>
      <c r="P19" s="51"/>
      <c r="Q19" s="51"/>
      <c r="R19" s="20"/>
    </row>
    <row r="20" spans="1:18" ht="12.75" customHeight="1">
      <c r="A20" s="24"/>
      <c r="B20" s="24"/>
      <c r="C20" s="24"/>
      <c r="D20" s="24"/>
      <c r="E20" s="51"/>
      <c r="F20" s="51"/>
      <c r="G20" s="96"/>
      <c r="H20" s="54"/>
      <c r="I20" s="54"/>
      <c r="J20" s="54"/>
      <c r="K20" s="54"/>
      <c r="L20" s="51"/>
      <c r="M20" s="51"/>
      <c r="N20" s="51"/>
      <c r="O20" s="51"/>
      <c r="P20" s="51"/>
      <c r="Q20" s="51"/>
      <c r="R20" s="20"/>
    </row>
    <row r="21" spans="1:18" ht="12.75" customHeight="1">
      <c r="A21" s="24"/>
      <c r="B21" s="24"/>
      <c r="C21" s="24"/>
      <c r="D21" s="24"/>
      <c r="E21" s="51"/>
      <c r="F21" s="51"/>
      <c r="G21" s="112"/>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6"/>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6"/>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worksheet>
</file>

<file path=xl/worksheets/sheet22.xml><?xml version="1.0" encoding="utf-8"?>
<worksheet xmlns="http://schemas.openxmlformats.org/spreadsheetml/2006/main" xmlns:r="http://schemas.openxmlformats.org/officeDocument/2006/relationships">
  <dimension ref="A1:S53"/>
  <sheetViews>
    <sheetView showGridLines="0" zoomScalePageLayoutView="0" workbookViewId="0" topLeftCell="C1">
      <selection activeCell="E27" sqref="E27"/>
    </sheetView>
  </sheetViews>
  <sheetFormatPr defaultColWidth="9.00390625" defaultRowHeight="12"/>
  <cols>
    <col min="1" max="1" width="3.00390625" style="0" customWidth="1"/>
    <col min="2" max="3" width="3.00390625" style="1" customWidth="1"/>
    <col min="4" max="4" width="14.8515625" style="0" customWidth="1"/>
    <col min="5" max="5" width="13.8515625" style="0" customWidth="1"/>
    <col min="6" max="6" width="3.00390625" style="0" customWidth="1"/>
    <col min="7" max="19" width="10.8515625" style="0" customWidth="1"/>
  </cols>
  <sheetData>
    <row r="1" spans="1:19" ht="15">
      <c r="A1" s="5">
        <f>'1. Required Start-Up Funds'!A1</f>
        <v>0</v>
      </c>
      <c r="S1" s="16"/>
    </row>
    <row r="2" ht="15">
      <c r="A2" s="5" t="s">
        <v>89</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94</v>
      </c>
      <c r="B6" s="27"/>
      <c r="C6" s="27"/>
      <c r="D6" s="28"/>
      <c r="E6" s="29" t="s">
        <v>183</v>
      </c>
      <c r="F6" s="28"/>
      <c r="G6" s="266">
        <f>'4. Projected Sales Forecast'!H6</f>
        <v>40909</v>
      </c>
      <c r="H6" s="266">
        <f>'4. Projected Sales Forecast'!I6</f>
        <v>40940</v>
      </c>
      <c r="I6" s="266">
        <f>'4. Projected Sales Forecast'!J6</f>
        <v>40971</v>
      </c>
      <c r="J6" s="266">
        <f>'4. Projected Sales Forecast'!K6</f>
        <v>41002</v>
      </c>
      <c r="K6" s="266">
        <f>'4. Projected Sales Forecast'!L6</f>
        <v>41033</v>
      </c>
      <c r="L6" s="266">
        <f>'4. Projected Sales Forecast'!M6</f>
        <v>41064</v>
      </c>
      <c r="M6" s="266">
        <f>'4. Projected Sales Forecast'!N6</f>
        <v>41095</v>
      </c>
      <c r="N6" s="266">
        <f>'4. Projected Sales Forecast'!O6</f>
        <v>41126</v>
      </c>
      <c r="O6" s="266">
        <f>'4. Projected Sales Forecast'!P6</f>
        <v>41157</v>
      </c>
      <c r="P6" s="266">
        <f>'4. Projected Sales Forecast'!Q6</f>
        <v>41188</v>
      </c>
      <c r="Q6" s="266">
        <f>'4. Projected Sales Forecast'!R6</f>
        <v>41219</v>
      </c>
      <c r="R6" s="266">
        <f>'4. Projected Sales Forecast'!S6</f>
        <v>41250</v>
      </c>
      <c r="S6" s="73" t="s">
        <v>30</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164</v>
      </c>
      <c r="B8" s="27"/>
      <c r="C8" s="27"/>
      <c r="D8" s="28"/>
      <c r="E8" s="28"/>
      <c r="F8" s="28"/>
      <c r="G8" s="28"/>
      <c r="H8" s="28"/>
      <c r="I8" s="28"/>
      <c r="J8" s="28"/>
      <c r="K8" s="28"/>
      <c r="L8" s="28"/>
      <c r="M8" s="28"/>
      <c r="N8" s="28"/>
      <c r="O8" s="28"/>
      <c r="P8" s="28"/>
      <c r="Q8" s="28"/>
      <c r="R8" s="28"/>
      <c r="S8" s="28"/>
    </row>
    <row r="9" spans="1:19" ht="12.75" customHeight="1">
      <c r="A9" s="28"/>
      <c r="B9" s="27" t="s">
        <v>90</v>
      </c>
      <c r="C9" s="27"/>
      <c r="D9" s="28"/>
      <c r="E9" s="31">
        <f>'1. Required Start-Up Funds'!G40</f>
        <v>0</v>
      </c>
      <c r="F9" s="28"/>
      <c r="G9" s="28"/>
      <c r="H9" s="28"/>
      <c r="I9" s="28"/>
      <c r="J9" s="28"/>
      <c r="K9" s="28"/>
      <c r="L9" s="28"/>
      <c r="M9" s="28"/>
      <c r="N9" s="28"/>
      <c r="O9" s="28"/>
      <c r="P9" s="28"/>
      <c r="Q9" s="28"/>
      <c r="R9" s="28"/>
      <c r="S9" s="28"/>
    </row>
    <row r="10" spans="1:19" ht="12.75" customHeight="1">
      <c r="A10" s="28"/>
      <c r="B10" s="27" t="s">
        <v>92</v>
      </c>
      <c r="C10" s="27"/>
      <c r="D10" s="28"/>
      <c r="E10" s="42">
        <f>'1. Required Start-Up Funds'!H40</f>
        <v>0.0825</v>
      </c>
      <c r="F10" s="28"/>
      <c r="G10" s="28"/>
      <c r="H10" s="28"/>
      <c r="I10" s="28"/>
      <c r="J10" s="28"/>
      <c r="K10" s="28"/>
      <c r="L10" s="28"/>
      <c r="M10" s="28"/>
      <c r="N10" s="28"/>
      <c r="O10" s="28"/>
      <c r="P10" s="28"/>
      <c r="Q10" s="28"/>
      <c r="R10" s="28"/>
      <c r="S10" s="28"/>
    </row>
    <row r="11" spans="1:19" ht="12.75" customHeight="1">
      <c r="A11" s="28"/>
      <c r="B11" s="27" t="s">
        <v>93</v>
      </c>
      <c r="C11" s="27"/>
      <c r="D11" s="28"/>
      <c r="E11" s="36">
        <f>'1. Required Start-Up Funds'!I40</f>
        <v>48</v>
      </c>
      <c r="F11" s="28"/>
      <c r="G11" s="28"/>
      <c r="H11" s="28"/>
      <c r="I11" s="28"/>
      <c r="J11" s="28"/>
      <c r="K11" s="28"/>
      <c r="L11" s="28"/>
      <c r="M11" s="28"/>
      <c r="N11" s="28"/>
      <c r="O11" s="28"/>
      <c r="P11" s="28"/>
      <c r="Q11" s="28"/>
      <c r="R11" s="28"/>
      <c r="S11" s="28"/>
    </row>
    <row r="12" spans="1:19" ht="12.75" customHeight="1">
      <c r="A12" s="28"/>
      <c r="B12" s="27" t="s">
        <v>96</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86</v>
      </c>
      <c r="C14" s="27"/>
      <c r="D14" s="28"/>
      <c r="E14" s="28"/>
      <c r="F14" s="28"/>
      <c r="G14" s="28"/>
      <c r="H14" s="28"/>
      <c r="I14" s="28"/>
      <c r="J14" s="28"/>
      <c r="K14" s="28"/>
      <c r="L14" s="28"/>
      <c r="M14" s="28"/>
      <c r="N14" s="28"/>
      <c r="O14" s="28"/>
      <c r="P14" s="28"/>
      <c r="Q14" s="28"/>
      <c r="R14" s="28"/>
      <c r="S14" s="28"/>
    </row>
    <row r="15" spans="1:19" ht="12.75" customHeight="1">
      <c r="A15" s="28"/>
      <c r="B15" s="27"/>
      <c r="C15" s="27" t="s">
        <v>225</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95</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97</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50</v>
      </c>
      <c r="C18" s="27"/>
      <c r="D18" s="28"/>
      <c r="E18" s="28"/>
      <c r="F18" s="28"/>
      <c r="G18" s="78"/>
      <c r="H18" s="78"/>
      <c r="I18" s="78"/>
      <c r="J18" s="78"/>
      <c r="K18" s="78"/>
      <c r="L18" s="78"/>
      <c r="M18" s="78"/>
      <c r="N18" s="78"/>
      <c r="O18" s="78"/>
      <c r="P18" s="78"/>
      <c r="Q18" s="78"/>
      <c r="R18" s="78"/>
      <c r="S18" s="78"/>
    </row>
    <row r="19" spans="1:19" ht="12.75" customHeight="1">
      <c r="A19" s="28"/>
      <c r="B19" s="27"/>
      <c r="C19" s="27" t="s">
        <v>225</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95</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97</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87</v>
      </c>
      <c r="C22" s="27"/>
      <c r="D22" s="28"/>
      <c r="E22" s="28"/>
      <c r="F22" s="28"/>
      <c r="G22" s="78"/>
      <c r="H22" s="78"/>
      <c r="I22" s="78"/>
      <c r="J22" s="78"/>
      <c r="K22" s="78"/>
      <c r="L22" s="78"/>
      <c r="M22" s="78"/>
      <c r="N22" s="78"/>
      <c r="O22" s="78"/>
      <c r="P22" s="78"/>
      <c r="Q22" s="78"/>
      <c r="R22" s="78"/>
      <c r="S22" s="78"/>
    </row>
    <row r="23" spans="1:19" ht="12.75" customHeight="1">
      <c r="A23" s="28"/>
      <c r="B23" s="27"/>
      <c r="C23" s="27" t="s">
        <v>225</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95</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97</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70</v>
      </c>
      <c r="B28" s="27"/>
      <c r="C28" s="27"/>
      <c r="D28" s="28"/>
      <c r="E28" s="28"/>
      <c r="F28" s="28"/>
      <c r="G28" s="28"/>
      <c r="H28" s="28"/>
      <c r="I28" s="28"/>
      <c r="J28" s="28"/>
      <c r="K28" s="28"/>
      <c r="L28" s="28"/>
      <c r="M28" s="28"/>
      <c r="N28" s="28"/>
      <c r="O28" s="28"/>
      <c r="P28" s="28"/>
      <c r="Q28" s="28"/>
      <c r="R28" s="28"/>
      <c r="S28" s="28"/>
    </row>
    <row r="29" spans="1:19" ht="12.75" customHeight="1">
      <c r="A29" s="28"/>
      <c r="B29" s="27" t="s">
        <v>90</v>
      </c>
      <c r="C29" s="27"/>
      <c r="D29" s="28"/>
      <c r="E29" s="110">
        <f>'1. Required Start-Up Funds'!G41</f>
        <v>0</v>
      </c>
      <c r="F29" s="28"/>
      <c r="G29" s="28"/>
      <c r="H29" s="28"/>
      <c r="I29" s="28"/>
      <c r="J29" s="28"/>
      <c r="K29" s="28"/>
      <c r="L29" s="28"/>
      <c r="M29" s="28"/>
      <c r="N29" s="28"/>
      <c r="O29" s="28"/>
      <c r="P29" s="28"/>
      <c r="Q29" s="28"/>
      <c r="R29" s="28"/>
      <c r="S29" s="28"/>
    </row>
    <row r="30" spans="1:19" ht="12.75" customHeight="1">
      <c r="A30" s="28"/>
      <c r="B30" s="27" t="s">
        <v>92</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93</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96</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86</v>
      </c>
      <c r="C34" s="27"/>
      <c r="D34" s="28"/>
      <c r="E34" s="28"/>
      <c r="F34" s="28"/>
      <c r="G34" s="28"/>
      <c r="H34" s="28"/>
      <c r="I34" s="28"/>
      <c r="J34" s="28"/>
      <c r="K34" s="28"/>
      <c r="L34" s="28"/>
      <c r="M34" s="28"/>
      <c r="N34" s="28"/>
      <c r="O34" s="28"/>
      <c r="P34" s="28"/>
      <c r="Q34" s="28"/>
      <c r="R34" s="28"/>
      <c r="S34" s="28"/>
    </row>
    <row r="35" spans="1:19" ht="12.75" customHeight="1">
      <c r="A35" s="28"/>
      <c r="B35" s="27"/>
      <c r="C35" s="27" t="s">
        <v>225</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95</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97</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50</v>
      </c>
      <c r="C38" s="27"/>
      <c r="D38" s="28"/>
      <c r="E38" s="28"/>
      <c r="F38" s="28"/>
      <c r="G38" s="28"/>
      <c r="H38" s="28"/>
      <c r="I38" s="28"/>
      <c r="J38" s="28"/>
      <c r="K38" s="28"/>
      <c r="L38" s="28"/>
      <c r="M38" s="28"/>
      <c r="N38" s="28"/>
      <c r="O38" s="28"/>
      <c r="P38" s="28"/>
      <c r="Q38" s="28"/>
      <c r="R38" s="28"/>
      <c r="S38" s="28"/>
    </row>
    <row r="39" spans="1:19" ht="12.75" customHeight="1">
      <c r="A39" s="28"/>
      <c r="B39" s="27"/>
      <c r="C39" s="27" t="s">
        <v>225</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95</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97</v>
      </c>
      <c r="D41" s="28"/>
      <c r="E41" s="28"/>
      <c r="F41" s="28"/>
      <c r="G41" s="78">
        <f>R37-G40</f>
        <v>0</v>
      </c>
      <c r="H41" s="111">
        <f>G41-H40</f>
        <v>0</v>
      </c>
      <c r="I41" s="111">
        <f aca="true" t="shared" si="4" ref="I41:R41">H41-I40</f>
        <v>0</v>
      </c>
      <c r="J41" s="111">
        <f t="shared" si="4"/>
        <v>0</v>
      </c>
      <c r="K41" s="111">
        <f t="shared" si="4"/>
        <v>0</v>
      </c>
      <c r="L41" s="111">
        <f t="shared" si="4"/>
        <v>0</v>
      </c>
      <c r="M41" s="111">
        <f t="shared" si="4"/>
        <v>0</v>
      </c>
      <c r="N41" s="111">
        <f t="shared" si="4"/>
        <v>0</v>
      </c>
      <c r="O41" s="111">
        <f t="shared" si="4"/>
        <v>0</v>
      </c>
      <c r="P41" s="111">
        <f t="shared" si="4"/>
        <v>0</v>
      </c>
      <c r="Q41" s="111">
        <f t="shared" si="4"/>
        <v>0</v>
      </c>
      <c r="R41" s="111">
        <f t="shared" si="4"/>
        <v>0</v>
      </c>
      <c r="S41" s="28"/>
    </row>
    <row r="42" spans="1:19" ht="12.75" customHeight="1">
      <c r="A42" s="28"/>
      <c r="B42" s="27" t="s">
        <v>87</v>
      </c>
      <c r="C42" s="27"/>
      <c r="D42" s="28"/>
      <c r="E42" s="28"/>
      <c r="F42" s="28"/>
      <c r="G42" s="28"/>
      <c r="H42" s="28"/>
      <c r="I42" s="28"/>
      <c r="J42" s="28"/>
      <c r="K42" s="28"/>
      <c r="L42" s="28"/>
      <c r="M42" s="28"/>
      <c r="N42" s="28"/>
      <c r="O42" s="28"/>
      <c r="P42" s="28"/>
      <c r="Q42" s="28"/>
      <c r="R42" s="28"/>
      <c r="S42" s="28"/>
    </row>
    <row r="43" spans="1:19" ht="12.75" customHeight="1">
      <c r="A43" s="28"/>
      <c r="B43" s="27"/>
      <c r="C43" s="27" t="s">
        <v>225</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95</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97</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printOptions/>
  <pageMargins left="0.75" right="0.75" top="1" bottom="1" header="0.5" footer="0.5"/>
  <pageSetup horizontalDpi="300" verticalDpi="300" orientation="landscape" scale="75"/>
</worksheet>
</file>

<file path=xl/worksheets/sheet23.xml><?xml version="1.0" encoding="utf-8"?>
<worksheet xmlns="http://schemas.openxmlformats.org/spreadsheetml/2006/main" xmlns:r="http://schemas.openxmlformats.org/officeDocument/2006/relationships">
  <dimension ref="A1:R60"/>
  <sheetViews>
    <sheetView showGridLines="0" zoomScalePageLayoutView="0" workbookViewId="0" topLeftCell="A10">
      <selection activeCell="I31" sqref="I31"/>
    </sheetView>
  </sheetViews>
  <sheetFormatPr defaultColWidth="9.00390625" defaultRowHeight="12"/>
  <cols>
    <col min="1" max="4" width="3.00390625" style="1" customWidth="1"/>
    <col min="5" max="5" width="20.8515625" style="0" customWidth="1"/>
    <col min="6" max="6" width="15.8515625" style="0" customWidth="1"/>
    <col min="7" max="7" width="18.8515625" style="0" customWidth="1"/>
    <col min="8" max="8" width="8.8515625" style="20" customWidth="1"/>
    <col min="9" max="11" width="18.8515625" style="0" customWidth="1"/>
    <col min="12" max="12" width="5.8515625" style="0" customWidth="1"/>
  </cols>
  <sheetData>
    <row r="1" spans="1:17" ht="15">
      <c r="A1" s="5">
        <f>'1. Required Start-Up Funds'!A1</f>
        <v>0</v>
      </c>
      <c r="Q1" s="16"/>
    </row>
    <row r="2" ht="15">
      <c r="A2" s="5" t="s">
        <v>233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3" t="s">
        <v>279</v>
      </c>
      <c r="E6" s="45"/>
      <c r="F6" s="45"/>
      <c r="G6" s="45"/>
      <c r="H6" s="51"/>
      <c r="I6" s="45"/>
      <c r="J6" s="45"/>
      <c r="K6" s="45"/>
      <c r="L6" s="45"/>
      <c r="M6" s="45"/>
      <c r="N6" s="45"/>
      <c r="O6" s="45"/>
      <c r="P6" s="45"/>
      <c r="Q6" s="45"/>
    </row>
    <row r="7" spans="1:17" ht="12.75" customHeight="1">
      <c r="A7" s="133" t="s">
        <v>128</v>
      </c>
      <c r="E7" s="45"/>
      <c r="F7" s="45"/>
      <c r="G7" s="45"/>
      <c r="H7" s="51"/>
      <c r="I7" s="45"/>
      <c r="J7" s="45"/>
      <c r="K7" s="45"/>
      <c r="L7" s="45"/>
      <c r="M7" s="45"/>
      <c r="N7" s="45"/>
      <c r="O7" s="45"/>
      <c r="P7" s="45"/>
      <c r="Q7" s="45"/>
    </row>
    <row r="8" spans="1:17" ht="12.75" customHeight="1">
      <c r="A8" s="133" t="s">
        <v>129</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233</v>
      </c>
      <c r="B11" s="24"/>
      <c r="C11" s="24"/>
      <c r="D11" s="24"/>
      <c r="E11" s="51"/>
      <c r="F11" s="49"/>
      <c r="G11" s="49" t="s">
        <v>234</v>
      </c>
      <c r="H11" s="49"/>
      <c r="I11" s="127" t="s">
        <v>235</v>
      </c>
      <c r="J11" s="49"/>
      <c r="K11" s="49"/>
      <c r="L11" s="51"/>
      <c r="M11" s="49"/>
      <c r="N11" s="51"/>
      <c r="O11" s="51"/>
      <c r="P11" s="51"/>
      <c r="Q11" s="51"/>
      <c r="R11" s="20"/>
    </row>
    <row r="12" spans="1:18" ht="12.75" customHeight="1">
      <c r="A12" s="24"/>
      <c r="B12" s="1" t="s">
        <v>236</v>
      </c>
      <c r="C12" s="24"/>
      <c r="D12" s="24"/>
      <c r="E12" s="51"/>
      <c r="F12" s="51"/>
      <c r="G12" s="52"/>
      <c r="H12" s="51"/>
      <c r="I12" s="96"/>
      <c r="J12" s="51"/>
      <c r="K12" s="51"/>
      <c r="L12" s="51"/>
      <c r="M12" s="51"/>
      <c r="N12" s="51"/>
      <c r="O12" s="51"/>
      <c r="P12" s="51"/>
      <c r="Q12" s="51"/>
      <c r="R12" s="20"/>
    </row>
    <row r="13" spans="1:18" ht="12.75" customHeight="1">
      <c r="A13" s="24"/>
      <c r="C13" s="24" t="s">
        <v>237</v>
      </c>
      <c r="D13" s="24"/>
      <c r="E13" s="51"/>
      <c r="F13" s="51"/>
      <c r="G13" s="96">
        <f>IF('1. Required Start-Up Funds'!G42=0,0,'1. Required Start-Up Funds'!G37/'1. Required Start-Up Funds'!G42)</f>
        <v>0</v>
      </c>
      <c r="H13" s="51"/>
      <c r="I13" s="129" t="str">
        <f>IF(G13&gt;0.2,"Owner's injection is reasonable","Owner's injection might be too low in relation to the amount of money needed")</f>
        <v>Owner's injection might be too low in relation to the amount of money needed</v>
      </c>
      <c r="J13" s="96"/>
      <c r="K13" s="96"/>
      <c r="L13" s="51"/>
      <c r="M13" s="51"/>
      <c r="N13" s="51"/>
      <c r="O13" s="51"/>
      <c r="P13" s="51"/>
      <c r="Q13" s="51"/>
      <c r="R13" s="20"/>
    </row>
    <row r="14" spans="1:18" ht="12.75" customHeight="1">
      <c r="A14" s="24"/>
      <c r="B14" s="24"/>
      <c r="C14" s="24" t="s">
        <v>238</v>
      </c>
      <c r="D14" s="24"/>
      <c r="E14" s="51"/>
      <c r="F14" s="51"/>
      <c r="G14" s="96">
        <f>IF('1. Required Start-Up Funds'!G31=0,0,'1. Required Start-Up Funds'!E28/'1. Required Start-Up Funds'!G31)</f>
        <v>0</v>
      </c>
      <c r="H14" s="51"/>
      <c r="I14" s="129" t="str">
        <f>IF(G14&lt;0.2,"Cash request seems reasonable with respect to total request","Cash request exceeds 20% which might be high")</f>
        <v>Cash request seems reasonable with respect to total request</v>
      </c>
      <c r="J14" s="96"/>
      <c r="K14" s="96"/>
      <c r="L14" s="51"/>
      <c r="M14" s="51"/>
      <c r="N14" s="51"/>
      <c r="O14" s="51"/>
      <c r="P14" s="51"/>
      <c r="Q14" s="51"/>
      <c r="R14" s="20"/>
    </row>
    <row r="15" spans="1:18" ht="12.75" customHeight="1">
      <c r="A15" s="24"/>
      <c r="G15" s="54"/>
      <c r="H15" s="51"/>
      <c r="I15" s="129"/>
      <c r="J15" s="96"/>
      <c r="K15" s="96"/>
      <c r="L15" s="51"/>
      <c r="M15" s="51"/>
      <c r="N15" s="51"/>
      <c r="O15" s="51"/>
      <c r="P15" s="51"/>
      <c r="Q15" s="51"/>
      <c r="R15" s="20"/>
    </row>
    <row r="16" spans="1:18" ht="12.75" customHeight="1">
      <c r="A16" s="24"/>
      <c r="B16" s="24" t="s">
        <v>271</v>
      </c>
      <c r="C16" s="24"/>
      <c r="D16" s="24"/>
      <c r="E16" s="51"/>
      <c r="F16" s="51"/>
      <c r="G16" s="54"/>
      <c r="H16" s="51"/>
      <c r="I16" s="129"/>
      <c r="J16" s="96"/>
      <c r="K16" s="96"/>
      <c r="L16" s="51"/>
      <c r="M16" s="51"/>
      <c r="N16" s="51"/>
      <c r="O16" s="51"/>
      <c r="P16" s="51"/>
      <c r="Q16" s="51"/>
      <c r="R16" s="20"/>
    </row>
    <row r="17" spans="1:18" ht="12.75" customHeight="1">
      <c r="A17" s="24"/>
      <c r="B17" s="24"/>
      <c r="C17" s="24" t="s">
        <v>272</v>
      </c>
      <c r="D17" s="24"/>
      <c r="E17" s="51"/>
      <c r="F17" s="51"/>
      <c r="G17" s="96">
        <f>'1. Required Start-Up Funds'!H40</f>
        <v>0.0825</v>
      </c>
      <c r="H17" s="51"/>
      <c r="I17" s="130"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273</v>
      </c>
      <c r="D18" s="24"/>
      <c r="E18" s="51"/>
      <c r="F18" s="51"/>
      <c r="G18" s="126">
        <f>'1. Required Start-Up Funds'!I40</f>
        <v>48</v>
      </c>
      <c r="H18" s="51"/>
      <c r="I18" s="130"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1"/>
      <c r="D19" s="101"/>
      <c r="E19" s="18"/>
      <c r="F19" s="18"/>
      <c r="G19" s="18"/>
      <c r="H19" s="52"/>
      <c r="I19" s="131"/>
      <c r="J19" s="54"/>
      <c r="K19" s="54"/>
      <c r="L19" s="51"/>
      <c r="M19" s="51"/>
      <c r="N19" s="51"/>
      <c r="O19" s="51"/>
      <c r="P19" s="51"/>
      <c r="Q19" s="51"/>
      <c r="R19" s="20"/>
    </row>
    <row r="20" spans="1:18" ht="12.75" customHeight="1">
      <c r="A20" s="24"/>
      <c r="B20" s="101"/>
      <c r="C20" s="24" t="s">
        <v>274</v>
      </c>
      <c r="D20" s="101"/>
      <c r="E20" s="18"/>
      <c r="F20" s="18"/>
      <c r="G20" s="96">
        <f>'1. Required Start-Up Funds'!H41</f>
        <v>0.09</v>
      </c>
      <c r="H20" s="54"/>
      <c r="I20" s="131"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275</v>
      </c>
      <c r="D21" s="24"/>
      <c r="E21" s="51"/>
      <c r="F21" s="51"/>
      <c r="G21" s="128">
        <f>'1. Required Start-Up Funds'!I41</f>
        <v>240</v>
      </c>
      <c r="H21" s="54"/>
      <c r="I21" s="132"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1"/>
      <c r="J22" s="54"/>
      <c r="K22" s="54"/>
      <c r="L22" s="51"/>
      <c r="M22" s="51"/>
      <c r="N22" s="51"/>
      <c r="O22" s="51"/>
      <c r="P22" s="51"/>
      <c r="Q22" s="51"/>
      <c r="R22" s="20"/>
    </row>
    <row r="23" spans="1:18" ht="12.75" customHeight="1">
      <c r="A23" s="24"/>
      <c r="B23" s="24"/>
      <c r="C23" s="24" t="s">
        <v>276</v>
      </c>
      <c r="D23" s="24"/>
      <c r="E23" s="51"/>
      <c r="F23" s="51"/>
      <c r="G23" s="96">
        <f>IF('9. Income Statement'!Q15=0,0,'1. Required Start-Up Funds'!J42/'9. Income Statement'!Q15)</f>
        <v>0</v>
      </c>
      <c r="H23" s="54"/>
      <c r="I23" s="131"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6"/>
      <c r="H24" s="54"/>
      <c r="I24" s="131"/>
      <c r="J24" s="54"/>
      <c r="K24" s="54"/>
      <c r="L24" s="51"/>
      <c r="M24" s="51"/>
      <c r="N24" s="51"/>
      <c r="O24" s="51"/>
      <c r="P24" s="51"/>
      <c r="Q24" s="51"/>
      <c r="R24" s="20"/>
    </row>
    <row r="25" spans="1:18" ht="12.75" customHeight="1">
      <c r="A25" s="24"/>
      <c r="B25" s="24" t="s">
        <v>277</v>
      </c>
      <c r="C25" s="24"/>
      <c r="D25" s="24"/>
      <c r="E25" s="51"/>
      <c r="F25" s="51"/>
      <c r="G25" s="96"/>
      <c r="H25" s="54"/>
      <c r="I25" s="131"/>
      <c r="J25" s="54"/>
      <c r="K25" s="54"/>
      <c r="L25" s="51"/>
      <c r="M25" s="51"/>
      <c r="N25" s="51"/>
      <c r="O25" s="51"/>
      <c r="P25" s="51"/>
      <c r="Q25" s="51"/>
      <c r="R25" s="20"/>
    </row>
    <row r="26" spans="1:18" ht="12.75" customHeight="1">
      <c r="A26" s="24"/>
      <c r="B26" s="24"/>
      <c r="C26" s="24" t="s">
        <v>278</v>
      </c>
      <c r="D26" s="24"/>
      <c r="E26" s="51"/>
      <c r="F26" s="51"/>
      <c r="G26" s="96">
        <f>'12. Year End Summary'!G26</f>
        <v>0</v>
      </c>
      <c r="H26" s="54"/>
      <c r="I26" s="131"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130</v>
      </c>
      <c r="D27" s="24"/>
      <c r="E27" s="51"/>
      <c r="F27" s="51"/>
      <c r="G27" s="52">
        <f>'2. Salaries and Wages'!I11</f>
        <v>0</v>
      </c>
      <c r="H27" s="54"/>
      <c r="I27" s="131"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131</v>
      </c>
      <c r="D28" s="24"/>
      <c r="E28" s="51"/>
      <c r="F28" s="51"/>
      <c r="G28" s="96">
        <f>IF('9. Income Statement'!Q80=0,0,G27/'9. Income Statement'!Q80)</f>
        <v>0</v>
      </c>
      <c r="H28" s="54"/>
      <c r="I28" s="131"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132</v>
      </c>
      <c r="D29" s="24"/>
      <c r="E29" s="51"/>
      <c r="F29" s="51"/>
      <c r="G29" s="96">
        <f>IF('9. Income Statement'!Q15=0,0,'9. Income Statement'!Q38/'9. Income Statement'!Q15)</f>
        <v>0</v>
      </c>
      <c r="H29" s="54"/>
      <c r="I29" s="131"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195</v>
      </c>
      <c r="D30" s="24"/>
      <c r="E30" s="51"/>
      <c r="F30" s="51"/>
      <c r="G30" s="52">
        <f>'9. Income Statement'!Q80</f>
        <v>0</v>
      </c>
      <c r="H30" s="54"/>
      <c r="I30" s="131"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133</v>
      </c>
      <c r="D31" s="24"/>
      <c r="E31" s="51"/>
      <c r="F31" s="64"/>
      <c r="G31" s="96">
        <f>'12. Year End Summary'!G80</f>
        <v>0</v>
      </c>
      <c r="H31" s="54"/>
      <c r="I31" s="131"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1"/>
      <c r="J32" s="54"/>
      <c r="K32" s="54"/>
      <c r="L32" s="51"/>
      <c r="M32" s="51"/>
      <c r="N32" s="51"/>
      <c r="O32" s="51"/>
      <c r="P32" s="51"/>
      <c r="Q32" s="51"/>
      <c r="R32" s="20"/>
    </row>
    <row r="33" spans="1:18" ht="12.75" customHeight="1">
      <c r="A33" s="24"/>
      <c r="B33" s="24" t="s">
        <v>189</v>
      </c>
      <c r="C33" s="24"/>
      <c r="D33" s="24"/>
      <c r="E33" s="51"/>
      <c r="F33" s="66"/>
      <c r="G33" s="96"/>
      <c r="H33" s="54"/>
      <c r="I33" s="131"/>
      <c r="J33" s="54"/>
      <c r="K33" s="54"/>
      <c r="L33" s="51"/>
      <c r="M33" s="51"/>
      <c r="N33" s="51"/>
      <c r="O33" s="51"/>
      <c r="P33" s="51"/>
      <c r="Q33" s="51"/>
      <c r="R33" s="20"/>
    </row>
    <row r="34" spans="1:18" ht="12.75" customHeight="1">
      <c r="A34" s="24"/>
      <c r="B34" s="24"/>
      <c r="C34" s="24" t="s">
        <v>196</v>
      </c>
      <c r="D34" s="24"/>
      <c r="E34" s="51"/>
      <c r="F34" s="51"/>
      <c r="G34" s="52">
        <f>'10. Cash Flow Statement'!Q35</f>
        <v>0</v>
      </c>
      <c r="H34" s="54"/>
      <c r="I34" s="131"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122</v>
      </c>
      <c r="D35" s="24"/>
      <c r="E35" s="51"/>
      <c r="F35" s="51"/>
      <c r="G35" s="52">
        <f>G34</f>
        <v>0</v>
      </c>
      <c r="H35" s="54"/>
      <c r="I35" s="131"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190</v>
      </c>
      <c r="D36" s="24"/>
      <c r="E36" s="51"/>
      <c r="F36" s="64"/>
      <c r="G36" s="96">
        <f>IF('9. Income Statement'!Q15=0,0,'11. Balance Sheet'!I11/'9. Income Statement'!Q15)</f>
        <v>0</v>
      </c>
      <c r="H36" s="54"/>
      <c r="I36" s="131"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1"/>
      <c r="J37" s="54"/>
      <c r="K37" s="54"/>
      <c r="L37" s="51"/>
      <c r="M37" s="51"/>
      <c r="N37" s="51"/>
      <c r="O37" s="51"/>
      <c r="P37" s="51"/>
      <c r="Q37" s="51"/>
      <c r="R37" s="20"/>
    </row>
    <row r="38" spans="1:18" ht="12.75" customHeight="1">
      <c r="A38" s="24"/>
      <c r="B38" s="24" t="s">
        <v>191</v>
      </c>
      <c r="C38" s="24"/>
      <c r="D38" s="24"/>
      <c r="E38" s="51"/>
      <c r="F38" s="51"/>
      <c r="G38" s="54"/>
      <c r="H38" s="54"/>
      <c r="I38" s="131"/>
      <c r="J38" s="54"/>
      <c r="K38" s="54"/>
      <c r="L38" s="51"/>
      <c r="M38" s="51"/>
      <c r="N38" s="51"/>
      <c r="O38" s="51"/>
      <c r="P38" s="51"/>
      <c r="Q38" s="51"/>
      <c r="R38" s="20"/>
    </row>
    <row r="39" spans="1:18" ht="12.75" customHeight="1">
      <c r="A39" s="24"/>
      <c r="B39" s="24"/>
      <c r="C39" s="24" t="s">
        <v>192</v>
      </c>
      <c r="D39" s="24"/>
      <c r="E39" s="51"/>
      <c r="F39" s="51"/>
      <c r="G39" s="54">
        <f>'11. Balance Sheet'!F29-'11. Balance Sheet'!F47</f>
        <v>0</v>
      </c>
      <c r="H39" s="54"/>
      <c r="I39" s="131"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193</v>
      </c>
      <c r="D40" s="24"/>
      <c r="E40" s="51"/>
      <c r="F40" s="51"/>
      <c r="G40" s="54">
        <f>'11. Balance Sheet'!I29-'11. Balance Sheet'!I47</f>
        <v>0</v>
      </c>
      <c r="H40" s="54"/>
      <c r="I40" s="131"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299</v>
      </c>
      <c r="D41" s="24"/>
      <c r="E41" s="51"/>
      <c r="F41" s="51"/>
      <c r="G41" s="96">
        <f>IF('11. Balance Sheet'!I45=0,0,'11. Balance Sheet'!I39/'11. Balance Sheet'!I45)</f>
        <v>0</v>
      </c>
      <c r="H41" s="54"/>
      <c r="I41" s="131"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1"/>
      <c r="J42" s="54"/>
      <c r="K42" s="54"/>
      <c r="L42" s="51"/>
      <c r="M42" s="51"/>
      <c r="N42" s="51"/>
      <c r="O42" s="51"/>
      <c r="P42" s="51"/>
      <c r="Q42" s="51"/>
      <c r="R42" s="20"/>
    </row>
    <row r="43" spans="1:18" ht="12.75" customHeight="1">
      <c r="A43" s="24"/>
      <c r="B43" s="24" t="s">
        <v>169</v>
      </c>
      <c r="C43" s="24"/>
      <c r="D43" s="24"/>
      <c r="E43" s="51"/>
      <c r="F43" s="51"/>
      <c r="G43" s="54"/>
      <c r="H43" s="54"/>
      <c r="I43" s="131"/>
      <c r="J43" s="54"/>
      <c r="K43" s="54"/>
      <c r="L43" s="51"/>
      <c r="M43" s="51"/>
      <c r="N43" s="51"/>
      <c r="O43" s="51"/>
      <c r="P43" s="51"/>
      <c r="Q43" s="51"/>
      <c r="R43" s="20"/>
    </row>
    <row r="44" spans="1:18" ht="12.75" customHeight="1">
      <c r="A44" s="24"/>
      <c r="B44" s="24"/>
      <c r="C44" s="24" t="s">
        <v>194</v>
      </c>
      <c r="D44" s="24"/>
      <c r="E44" s="51"/>
      <c r="F44" s="51"/>
      <c r="G44" s="52">
        <f>'9. Income Statement'!Q15-'20. Breakeven Analysis'!G18</f>
        <v>0</v>
      </c>
      <c r="H44" s="54"/>
      <c r="I44" s="131"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worksheet>
</file>

<file path=xl/worksheets/sheet3.xml><?xml version="1.0" encoding="utf-8"?>
<worksheet xmlns="http://schemas.openxmlformats.org/spreadsheetml/2006/main" xmlns:r="http://schemas.openxmlformats.org/officeDocument/2006/relationships">
  <sheetPr>
    <tabColor indexed="43"/>
  </sheetPr>
  <dimension ref="A1:AC53"/>
  <sheetViews>
    <sheetView showGridLines="0" tabSelected="1" zoomScalePageLayoutView="0" workbookViewId="0" topLeftCell="A1">
      <selection activeCell="J17" sqref="J17"/>
    </sheetView>
  </sheetViews>
  <sheetFormatPr defaultColWidth="9.00390625" defaultRowHeight="12" outlineLevelRow="1"/>
  <cols>
    <col min="1" max="4" width="3.00390625" style="1" customWidth="1"/>
    <col min="5" max="5" width="18.8515625" style="0" customWidth="1"/>
    <col min="6" max="6" width="6.8515625" style="17" customWidth="1"/>
    <col min="7" max="7" width="12.8515625" style="0" customWidth="1"/>
    <col min="8" max="8" width="3.00390625" style="0" customWidth="1"/>
    <col min="9" max="20" width="18.8515625" style="0" customWidth="1"/>
    <col min="21" max="21" width="3.140625" style="223" customWidth="1"/>
    <col min="22" max="24" width="16.421875" style="0" customWidth="1"/>
  </cols>
  <sheetData>
    <row r="1" ht="15">
      <c r="A1" s="5">
        <f>'1. Required Start-Up Funds'!A1</f>
        <v>0</v>
      </c>
    </row>
    <row r="2" ht="15">
      <c r="A2" s="5" t="s">
        <v>51</v>
      </c>
    </row>
    <row r="3" spans="5:21" ht="10.5">
      <c r="E3" s="1"/>
      <c r="F3" s="50"/>
      <c r="G3" s="45"/>
      <c r="H3" s="45"/>
      <c r="I3" s="45"/>
      <c r="J3" s="45"/>
      <c r="K3" s="45"/>
      <c r="L3" s="45"/>
      <c r="M3" s="45"/>
      <c r="N3" s="45"/>
      <c r="O3" s="45"/>
      <c r="P3" s="45"/>
      <c r="Q3" s="45"/>
      <c r="R3" s="45"/>
      <c r="S3" s="45"/>
      <c r="T3" s="45"/>
      <c r="U3" s="224"/>
    </row>
    <row r="4" spans="5:21" ht="10.5">
      <c r="E4" s="45"/>
      <c r="F4" s="50"/>
      <c r="G4" s="45"/>
      <c r="H4" s="45"/>
      <c r="I4" s="45"/>
      <c r="J4" s="45"/>
      <c r="K4" s="45"/>
      <c r="L4" s="45"/>
      <c r="M4" s="45"/>
      <c r="N4" s="45"/>
      <c r="O4" s="45"/>
      <c r="P4" s="45"/>
      <c r="Q4" s="45"/>
      <c r="R4" s="45"/>
      <c r="S4" s="45"/>
      <c r="T4" s="45"/>
      <c r="U4" s="224"/>
    </row>
    <row r="5" spans="5:21" ht="12.75" customHeight="1">
      <c r="E5" s="45"/>
      <c r="F5" s="50"/>
      <c r="G5" s="45"/>
      <c r="H5" s="45"/>
      <c r="I5" s="45"/>
      <c r="J5" s="45"/>
      <c r="K5" s="45"/>
      <c r="L5" s="45"/>
      <c r="M5" s="45"/>
      <c r="N5" s="45"/>
      <c r="O5" s="45"/>
      <c r="P5" s="45"/>
      <c r="Q5" s="45"/>
      <c r="R5" s="45"/>
      <c r="S5" s="45"/>
      <c r="T5" s="45"/>
      <c r="U5" s="224"/>
    </row>
    <row r="6" spans="1:26" ht="12.75" customHeight="1" thickBot="1">
      <c r="A6" s="1" t="s">
        <v>2</v>
      </c>
      <c r="E6" s="45"/>
      <c r="F6" s="46" t="s">
        <v>68</v>
      </c>
      <c r="G6" s="47" t="s">
        <v>183</v>
      </c>
      <c r="H6" s="47"/>
      <c r="I6" s="239">
        <v>40909</v>
      </c>
      <c r="J6" s="240">
        <f>I6+31</f>
        <v>40940</v>
      </c>
      <c r="K6" s="240">
        <f>J6+31</f>
        <v>40971</v>
      </c>
      <c r="L6" s="240">
        <f aca="true" t="shared" si="0" ref="L6:T6">K6+31</f>
        <v>41002</v>
      </c>
      <c r="M6" s="240">
        <f t="shared" si="0"/>
        <v>41033</v>
      </c>
      <c r="N6" s="240">
        <f t="shared" si="0"/>
        <v>41064</v>
      </c>
      <c r="O6" s="240">
        <f t="shared" si="0"/>
        <v>41095</v>
      </c>
      <c r="P6" s="240">
        <f t="shared" si="0"/>
        <v>41126</v>
      </c>
      <c r="Q6" s="240">
        <f t="shared" si="0"/>
        <v>41157</v>
      </c>
      <c r="R6" s="240">
        <f t="shared" si="0"/>
        <v>41188</v>
      </c>
      <c r="S6" s="240">
        <f t="shared" si="0"/>
        <v>41219</v>
      </c>
      <c r="T6" s="240">
        <f t="shared" si="0"/>
        <v>41250</v>
      </c>
      <c r="U6" s="241"/>
      <c r="V6" s="242" t="s">
        <v>86</v>
      </c>
      <c r="W6" s="242" t="s">
        <v>50</v>
      </c>
      <c r="X6" s="242" t="s">
        <v>87</v>
      </c>
      <c r="Y6" s="243"/>
      <c r="Z6" s="244" t="s">
        <v>139</v>
      </c>
    </row>
    <row r="7" spans="5:21" ht="12.75" customHeight="1" thickTop="1">
      <c r="E7" s="45"/>
      <c r="F7" s="50"/>
      <c r="G7" s="45"/>
      <c r="H7" s="45"/>
      <c r="I7" s="45"/>
      <c r="J7" s="45"/>
      <c r="K7" s="45"/>
      <c r="L7" s="45"/>
      <c r="M7" s="45"/>
      <c r="N7" s="45"/>
      <c r="O7" s="45"/>
      <c r="P7" s="45"/>
      <c r="Q7" s="45"/>
      <c r="R7" s="45"/>
      <c r="S7" s="45"/>
      <c r="T7" s="45"/>
      <c r="U7" s="224"/>
    </row>
    <row r="8" spans="1:24" ht="12.75" customHeight="1">
      <c r="A8" s="1" t="s">
        <v>33</v>
      </c>
      <c r="E8" s="45"/>
      <c r="F8" s="231">
        <v>0.03</v>
      </c>
      <c r="G8" s="45"/>
      <c r="H8" s="45"/>
      <c r="I8" s="45"/>
      <c r="J8" s="235"/>
      <c r="K8" s="235"/>
      <c r="L8" s="235"/>
      <c r="M8" s="235"/>
      <c r="N8" s="235"/>
      <c r="O8" s="235"/>
      <c r="P8" s="235"/>
      <c r="Q8" s="235"/>
      <c r="R8" s="235"/>
      <c r="S8" s="235"/>
      <c r="T8" s="235"/>
      <c r="U8" s="225"/>
      <c r="W8" s="232">
        <f>F8</f>
        <v>0.03</v>
      </c>
      <c r="X8" s="232">
        <f>F8</f>
        <v>0.03</v>
      </c>
    </row>
    <row r="9" spans="5:21" ht="12.75" customHeight="1">
      <c r="E9" s="45"/>
      <c r="F9" s="50"/>
      <c r="G9" s="45"/>
      <c r="H9" s="45"/>
      <c r="I9" s="45"/>
      <c r="J9" s="45"/>
      <c r="K9" s="45"/>
      <c r="L9" s="45"/>
      <c r="M9" s="45"/>
      <c r="N9" s="45"/>
      <c r="O9" s="45"/>
      <c r="P9" s="45"/>
      <c r="Q9" s="45"/>
      <c r="R9" s="45"/>
      <c r="S9" s="45"/>
      <c r="T9" s="45"/>
      <c r="U9" s="224"/>
    </row>
    <row r="10" spans="1:21" ht="12.75" customHeight="1">
      <c r="A10" s="1" t="s">
        <v>51</v>
      </c>
      <c r="E10" s="45"/>
      <c r="F10" s="50"/>
      <c r="G10" s="45"/>
      <c r="H10" s="45"/>
      <c r="I10" s="45"/>
      <c r="J10" s="45"/>
      <c r="K10" s="45"/>
      <c r="L10" s="45"/>
      <c r="M10" s="45"/>
      <c r="N10" s="45"/>
      <c r="O10" s="45"/>
      <c r="P10" s="45"/>
      <c r="Q10" s="45"/>
      <c r="R10" s="45"/>
      <c r="S10" s="45"/>
      <c r="T10" s="45"/>
      <c r="U10" s="224"/>
    </row>
    <row r="11" spans="2:24" ht="12.75" customHeight="1">
      <c r="B11" s="1" t="s">
        <v>52</v>
      </c>
      <c r="E11" s="45"/>
      <c r="F11" s="154">
        <v>0</v>
      </c>
      <c r="G11" s="45"/>
      <c r="H11" s="45"/>
      <c r="I11" s="155">
        <v>0</v>
      </c>
      <c r="J11" s="53">
        <f>I11</f>
        <v>0</v>
      </c>
      <c r="K11" s="53">
        <f aca="true" t="shared" si="1" ref="K11:T12">J11</f>
        <v>0</v>
      </c>
      <c r="L11" s="53">
        <f t="shared" si="1"/>
        <v>0</v>
      </c>
      <c r="M11" s="53">
        <f t="shared" si="1"/>
        <v>0</v>
      </c>
      <c r="N11" s="53">
        <f t="shared" si="1"/>
        <v>0</v>
      </c>
      <c r="O11" s="53">
        <f t="shared" si="1"/>
        <v>0</v>
      </c>
      <c r="P11" s="53">
        <f t="shared" si="1"/>
        <v>0</v>
      </c>
      <c r="Q11" s="53">
        <f t="shared" si="1"/>
        <v>0</v>
      </c>
      <c r="R11" s="53">
        <f t="shared" si="1"/>
        <v>0</v>
      </c>
      <c r="S11" s="53">
        <f t="shared" si="1"/>
        <v>0</v>
      </c>
      <c r="T11" s="53">
        <f t="shared" si="1"/>
        <v>0</v>
      </c>
      <c r="U11" s="226"/>
      <c r="V11" s="230">
        <f>SUM(I11:T11)</f>
        <v>0</v>
      </c>
      <c r="W11" s="230">
        <f>(V11*$W$8)+V11</f>
        <v>0</v>
      </c>
      <c r="X11" s="230">
        <f>(W11*X8)+W11</f>
        <v>0</v>
      </c>
    </row>
    <row r="12" spans="2:24" ht="12.75" customHeight="1">
      <c r="B12" s="1" t="s">
        <v>54</v>
      </c>
      <c r="E12" s="45"/>
      <c r="F12" s="154">
        <v>0</v>
      </c>
      <c r="G12" s="45"/>
      <c r="H12" s="45"/>
      <c r="I12" s="156">
        <v>0</v>
      </c>
      <c r="J12" s="53">
        <f>I12</f>
        <v>0</v>
      </c>
      <c r="K12" s="53">
        <f t="shared" si="1"/>
        <v>0</v>
      </c>
      <c r="L12" s="53">
        <f t="shared" si="1"/>
        <v>0</v>
      </c>
      <c r="M12" s="53">
        <f t="shared" si="1"/>
        <v>0</v>
      </c>
      <c r="N12" s="53">
        <f t="shared" si="1"/>
        <v>0</v>
      </c>
      <c r="O12" s="53">
        <f t="shared" si="1"/>
        <v>0</v>
      </c>
      <c r="P12" s="53">
        <f t="shared" si="1"/>
        <v>0</v>
      </c>
      <c r="Q12" s="53">
        <f t="shared" si="1"/>
        <v>0</v>
      </c>
      <c r="R12" s="53">
        <f t="shared" si="1"/>
        <v>0</v>
      </c>
      <c r="S12" s="53">
        <f t="shared" si="1"/>
        <v>0</v>
      </c>
      <c r="T12" s="53">
        <f t="shared" si="1"/>
        <v>0</v>
      </c>
      <c r="U12" s="226"/>
      <c r="V12" s="230">
        <f>SUM(I12:T12)</f>
        <v>0</v>
      </c>
      <c r="W12" s="230">
        <f>SUM(J12:U12)</f>
        <v>0</v>
      </c>
      <c r="X12" s="230">
        <f>SUM(K12:V12)</f>
        <v>0</v>
      </c>
    </row>
    <row r="13" spans="2:21" ht="12.75" customHeight="1" outlineLevel="1">
      <c r="B13" s="1" t="s">
        <v>55</v>
      </c>
      <c r="E13" s="45"/>
      <c r="F13" s="50"/>
      <c r="G13" s="45"/>
      <c r="H13" s="45"/>
      <c r="I13" s="45"/>
      <c r="J13" s="45"/>
      <c r="K13" s="45"/>
      <c r="L13" s="45"/>
      <c r="M13" s="45"/>
      <c r="N13" s="45"/>
      <c r="O13" s="45"/>
      <c r="P13" s="45"/>
      <c r="Q13" s="45"/>
      <c r="R13" s="45"/>
      <c r="S13" s="45"/>
      <c r="T13" s="45"/>
      <c r="U13" s="224"/>
    </row>
    <row r="14" spans="3:24" ht="12.75" customHeight="1" outlineLevel="1">
      <c r="C14" s="1" t="s">
        <v>31</v>
      </c>
      <c r="E14" s="45"/>
      <c r="F14" s="222"/>
      <c r="G14" s="45"/>
      <c r="H14" s="45"/>
      <c r="I14" s="60">
        <f>(((I16+I17)*I18)+((I17*0.5)*I18))*$F$15</f>
        <v>0</v>
      </c>
      <c r="J14" s="60">
        <f>(((J16+J17)*J18)+((J17*0.5)*J18))*$F$15</f>
        <v>0</v>
      </c>
      <c r="K14" s="60">
        <f aca="true" t="shared" si="2" ref="K14:T14">(((K16+K17)*K18)+((K17*0.5)*K18))*$F$15</f>
        <v>0</v>
      </c>
      <c r="L14" s="60">
        <f t="shared" si="2"/>
        <v>0</v>
      </c>
      <c r="M14" s="60">
        <f t="shared" si="2"/>
        <v>0</v>
      </c>
      <c r="N14" s="60">
        <f t="shared" si="2"/>
        <v>0</v>
      </c>
      <c r="O14" s="60">
        <f t="shared" si="2"/>
        <v>0</v>
      </c>
      <c r="P14" s="60">
        <f t="shared" si="2"/>
        <v>0</v>
      </c>
      <c r="Q14" s="60">
        <f t="shared" si="2"/>
        <v>0</v>
      </c>
      <c r="R14" s="60">
        <f t="shared" si="2"/>
        <v>0</v>
      </c>
      <c r="S14" s="60">
        <f t="shared" si="2"/>
        <v>0</v>
      </c>
      <c r="T14" s="60">
        <f t="shared" si="2"/>
        <v>0</v>
      </c>
      <c r="U14" s="226"/>
      <c r="V14" s="230">
        <f>SUM(I14:T14)</f>
        <v>0</v>
      </c>
      <c r="W14" s="230">
        <f>(V14*$W$8)+V14</f>
        <v>0</v>
      </c>
      <c r="X14" s="230">
        <f>(W14*$X$8)+W14</f>
        <v>0</v>
      </c>
    </row>
    <row r="15" spans="4:21" ht="12.75" customHeight="1" outlineLevel="1">
      <c r="D15" s="1" t="s">
        <v>32</v>
      </c>
      <c r="E15" s="45"/>
      <c r="F15" s="154">
        <v>0</v>
      </c>
      <c r="G15" s="45"/>
      <c r="H15" s="45"/>
      <c r="I15" s="53"/>
      <c r="J15" s="53"/>
      <c r="K15" s="53"/>
      <c r="L15" s="53"/>
      <c r="M15" s="53"/>
      <c r="N15" s="53"/>
      <c r="O15" s="53"/>
      <c r="P15" s="53"/>
      <c r="Q15" s="53"/>
      <c r="R15" s="53"/>
      <c r="S15" s="53"/>
      <c r="T15" s="53"/>
      <c r="U15" s="226"/>
    </row>
    <row r="16" spans="4:21" ht="12.75" customHeight="1" outlineLevel="1">
      <c r="D16" s="1" t="s">
        <v>34</v>
      </c>
      <c r="E16" s="45"/>
      <c r="F16" s="50"/>
      <c r="G16" s="228"/>
      <c r="H16" s="55"/>
      <c r="I16" s="139">
        <v>0</v>
      </c>
      <c r="J16" s="139">
        <v>0</v>
      </c>
      <c r="K16" s="139">
        <v>0</v>
      </c>
      <c r="L16" s="139">
        <v>0</v>
      </c>
      <c r="M16" s="139">
        <v>0</v>
      </c>
      <c r="N16" s="139">
        <v>0</v>
      </c>
      <c r="O16" s="139">
        <v>0</v>
      </c>
      <c r="P16" s="139">
        <v>0</v>
      </c>
      <c r="Q16" s="139">
        <v>0</v>
      </c>
      <c r="R16" s="139">
        <v>0</v>
      </c>
      <c r="S16" s="139">
        <v>0</v>
      </c>
      <c r="T16" s="139">
        <v>0</v>
      </c>
      <c r="U16" s="224"/>
    </row>
    <row r="17" spans="4:21" ht="12.75" customHeight="1" outlineLevel="1">
      <c r="D17" s="1" t="s">
        <v>35</v>
      </c>
      <c r="E17" s="45"/>
      <c r="F17" s="238"/>
      <c r="G17" s="45"/>
      <c r="H17" s="45"/>
      <c r="I17" s="139">
        <v>0</v>
      </c>
      <c r="J17" s="139">
        <v>0</v>
      </c>
      <c r="K17" s="139">
        <v>0</v>
      </c>
      <c r="L17" s="139">
        <v>0</v>
      </c>
      <c r="M17" s="139">
        <v>0</v>
      </c>
      <c r="N17" s="139">
        <v>0</v>
      </c>
      <c r="O17" s="139">
        <v>0</v>
      </c>
      <c r="P17" s="139">
        <v>0</v>
      </c>
      <c r="Q17" s="139">
        <v>0</v>
      </c>
      <c r="R17" s="139">
        <v>0</v>
      </c>
      <c r="S17" s="139">
        <v>0</v>
      </c>
      <c r="T17" s="139">
        <v>0</v>
      </c>
      <c r="U17" s="226"/>
    </row>
    <row r="18" spans="4:21" ht="12.75" customHeight="1" outlineLevel="1">
      <c r="D18" s="1" t="s">
        <v>56</v>
      </c>
      <c r="E18" s="45"/>
      <c r="F18" s="50"/>
      <c r="G18" s="229"/>
      <c r="H18" s="56"/>
      <c r="I18" s="236">
        <v>0</v>
      </c>
      <c r="J18" s="236">
        <v>0</v>
      </c>
      <c r="K18" s="236">
        <v>0</v>
      </c>
      <c r="L18" s="236">
        <v>0</v>
      </c>
      <c r="M18" s="236">
        <v>0</v>
      </c>
      <c r="N18" s="236">
        <v>0</v>
      </c>
      <c r="O18" s="236">
        <v>0</v>
      </c>
      <c r="P18" s="236">
        <v>0</v>
      </c>
      <c r="Q18" s="236">
        <v>0</v>
      </c>
      <c r="R18" s="236">
        <v>0</v>
      </c>
      <c r="S18" s="236">
        <v>0</v>
      </c>
      <c r="T18" s="236">
        <v>0</v>
      </c>
      <c r="U18" s="224"/>
    </row>
    <row r="19" spans="3:24" ht="12.75" customHeight="1" outlineLevel="1">
      <c r="C19" s="1" t="s">
        <v>57</v>
      </c>
      <c r="E19" s="45"/>
      <c r="F19" s="154">
        <v>0</v>
      </c>
      <c r="G19" s="45"/>
      <c r="H19" s="45"/>
      <c r="I19" s="60">
        <f>(((I20+I21)*I22)+((I21*0.5)*I23))*$F$19</f>
        <v>0</v>
      </c>
      <c r="J19" s="60">
        <f>(((J20+J21)*J22)+((J21*0.5)*J23))*$F$19</f>
        <v>0</v>
      </c>
      <c r="K19" s="60">
        <f aca="true" t="shared" si="3" ref="K19:T19">(((K20+K21)*K22)+((K21*0.5)*K23))*$F$19</f>
        <v>0</v>
      </c>
      <c r="L19" s="60">
        <f t="shared" si="3"/>
        <v>0</v>
      </c>
      <c r="M19" s="60">
        <f t="shared" si="3"/>
        <v>0</v>
      </c>
      <c r="N19" s="60">
        <f t="shared" si="3"/>
        <v>0</v>
      </c>
      <c r="O19" s="60">
        <f t="shared" si="3"/>
        <v>0</v>
      </c>
      <c r="P19" s="60">
        <f t="shared" si="3"/>
        <v>0</v>
      </c>
      <c r="Q19" s="60">
        <f t="shared" si="3"/>
        <v>0</v>
      </c>
      <c r="R19" s="60">
        <f t="shared" si="3"/>
        <v>0</v>
      </c>
      <c r="S19" s="60">
        <f t="shared" si="3"/>
        <v>0</v>
      </c>
      <c r="T19" s="60">
        <f t="shared" si="3"/>
        <v>0</v>
      </c>
      <c r="U19" s="226"/>
      <c r="V19" s="230">
        <f>SUM(I19:T19)</f>
        <v>0</v>
      </c>
      <c r="W19" s="230">
        <f>(V19*$W$8)+V19</f>
        <v>0</v>
      </c>
      <c r="X19" s="234">
        <f>(W19*$X$8)+W19</f>
        <v>0</v>
      </c>
    </row>
    <row r="20" spans="4:21" ht="12.75" customHeight="1" outlineLevel="1">
      <c r="D20" s="1" t="s">
        <v>34</v>
      </c>
      <c r="E20" s="45"/>
      <c r="F20" s="50"/>
      <c r="G20" s="228"/>
      <c r="H20" s="55"/>
      <c r="I20" s="139">
        <v>0</v>
      </c>
      <c r="J20" s="139">
        <v>0</v>
      </c>
      <c r="K20" s="139">
        <v>0</v>
      </c>
      <c r="L20" s="139">
        <v>0</v>
      </c>
      <c r="M20" s="139">
        <v>0</v>
      </c>
      <c r="N20" s="139">
        <v>0</v>
      </c>
      <c r="O20" s="139">
        <v>0</v>
      </c>
      <c r="P20" s="139">
        <v>0</v>
      </c>
      <c r="Q20" s="139">
        <v>0</v>
      </c>
      <c r="R20" s="139">
        <v>0</v>
      </c>
      <c r="S20" s="139">
        <v>0</v>
      </c>
      <c r="T20" s="139">
        <v>0</v>
      </c>
      <c r="U20" s="224"/>
    </row>
    <row r="21" spans="4:21" ht="12.75" customHeight="1" outlineLevel="1">
      <c r="D21" s="1" t="s">
        <v>35</v>
      </c>
      <c r="E21" s="45"/>
      <c r="F21" s="238"/>
      <c r="G21" s="45"/>
      <c r="H21" s="45"/>
      <c r="I21" s="236">
        <v>0</v>
      </c>
      <c r="J21" s="236">
        <v>0</v>
      </c>
      <c r="K21" s="236">
        <v>0</v>
      </c>
      <c r="L21" s="236">
        <v>0</v>
      </c>
      <c r="M21" s="236">
        <v>0</v>
      </c>
      <c r="N21" s="236">
        <v>0</v>
      </c>
      <c r="O21" s="236">
        <v>0</v>
      </c>
      <c r="P21" s="236">
        <v>0</v>
      </c>
      <c r="Q21" s="236">
        <v>0</v>
      </c>
      <c r="R21" s="236">
        <v>0</v>
      </c>
      <c r="S21" s="236">
        <v>0</v>
      </c>
      <c r="T21" s="236">
        <v>0</v>
      </c>
      <c r="U21" s="226"/>
    </row>
    <row r="22" spans="4:21" ht="12.75" customHeight="1" outlineLevel="1">
      <c r="D22" s="1" t="s">
        <v>56</v>
      </c>
      <c r="E22" s="45"/>
      <c r="F22" s="50"/>
      <c r="G22" s="229"/>
      <c r="H22" s="56"/>
      <c r="I22" s="236">
        <v>0</v>
      </c>
      <c r="J22" s="236">
        <v>0</v>
      </c>
      <c r="K22" s="236">
        <v>0</v>
      </c>
      <c r="L22" s="236">
        <v>0</v>
      </c>
      <c r="M22" s="236">
        <v>0</v>
      </c>
      <c r="N22" s="236">
        <v>0</v>
      </c>
      <c r="O22" s="236">
        <v>0</v>
      </c>
      <c r="P22" s="236">
        <v>0</v>
      </c>
      <c r="Q22" s="236">
        <v>0</v>
      </c>
      <c r="R22" s="236">
        <v>0</v>
      </c>
      <c r="S22" s="236">
        <v>0</v>
      </c>
      <c r="T22" s="236">
        <v>0</v>
      </c>
      <c r="U22" s="224"/>
    </row>
    <row r="23" spans="2:24" ht="12.75" customHeight="1" outlineLevel="1" thickBot="1">
      <c r="B23" s="1" t="s">
        <v>112</v>
      </c>
      <c r="E23" s="45"/>
      <c r="F23" s="50"/>
      <c r="G23" s="45"/>
      <c r="H23" s="45"/>
      <c r="I23" s="237">
        <v>0</v>
      </c>
      <c r="J23" s="237">
        <v>0</v>
      </c>
      <c r="K23" s="237">
        <v>0</v>
      </c>
      <c r="L23" s="237">
        <v>0</v>
      </c>
      <c r="M23" s="237">
        <v>0</v>
      </c>
      <c r="N23" s="237">
        <v>0</v>
      </c>
      <c r="O23" s="237">
        <v>0</v>
      </c>
      <c r="P23" s="237">
        <v>0</v>
      </c>
      <c r="Q23" s="237">
        <v>0</v>
      </c>
      <c r="R23" s="237">
        <v>0</v>
      </c>
      <c r="S23" s="237">
        <v>0</v>
      </c>
      <c r="T23" s="237">
        <v>0</v>
      </c>
      <c r="U23" s="227"/>
      <c r="V23" s="233">
        <f>SUM(I23:T23)</f>
        <v>0</v>
      </c>
      <c r="W23" s="233">
        <f>V23</f>
        <v>0</v>
      </c>
      <c r="X23" s="233">
        <f>W23</f>
        <v>0</v>
      </c>
    </row>
    <row r="24" spans="1:24" ht="12.75" customHeight="1">
      <c r="A24" s="1" t="s">
        <v>113</v>
      </c>
      <c r="E24" s="45"/>
      <c r="F24" s="50">
        <f>SUM(F11:F23)</f>
        <v>0</v>
      </c>
      <c r="G24" s="45"/>
      <c r="H24" s="45"/>
      <c r="I24" s="53">
        <f>I11+I14+I19</f>
        <v>0</v>
      </c>
      <c r="J24" s="53">
        <f aca="true" t="shared" si="4" ref="J24:T24">J11+J14+J19</f>
        <v>0</v>
      </c>
      <c r="K24" s="53">
        <f t="shared" si="4"/>
        <v>0</v>
      </c>
      <c r="L24" s="53">
        <f t="shared" si="4"/>
        <v>0</v>
      </c>
      <c r="M24" s="53">
        <f t="shared" si="4"/>
        <v>0</v>
      </c>
      <c r="N24" s="53">
        <f t="shared" si="4"/>
        <v>0</v>
      </c>
      <c r="O24" s="53">
        <f t="shared" si="4"/>
        <v>0</v>
      </c>
      <c r="P24" s="53">
        <f t="shared" si="4"/>
        <v>0</v>
      </c>
      <c r="Q24" s="53">
        <f t="shared" si="4"/>
        <v>0</v>
      </c>
      <c r="R24" s="53">
        <f t="shared" si="4"/>
        <v>0</v>
      </c>
      <c r="S24" s="53">
        <f t="shared" si="4"/>
        <v>0</v>
      </c>
      <c r="T24" s="53">
        <f t="shared" si="4"/>
        <v>0</v>
      </c>
      <c r="U24" s="226"/>
      <c r="V24" s="53">
        <f>SUM(V11:V23)</f>
        <v>0</v>
      </c>
      <c r="W24" s="53">
        <f>SUM(W11:W23)</f>
        <v>0</v>
      </c>
      <c r="X24" s="53">
        <f>SUM(X11:X23)</f>
        <v>0</v>
      </c>
    </row>
    <row r="25" spans="5:21" ht="12.75" customHeight="1">
      <c r="E25" s="45"/>
      <c r="F25" s="50"/>
      <c r="G25" s="45"/>
      <c r="H25" s="45"/>
      <c r="I25" s="45">
        <f>IF(I16&gt;160,,0)</f>
        <v>0</v>
      </c>
      <c r="J25" s="45"/>
      <c r="K25" s="45"/>
      <c r="L25" s="45"/>
      <c r="M25" s="45"/>
      <c r="N25" s="45"/>
      <c r="O25" s="45"/>
      <c r="P25" s="45"/>
      <c r="Q25" s="45"/>
      <c r="R25" s="45"/>
      <c r="S25" s="45"/>
      <c r="T25" s="45"/>
      <c r="U25" s="224"/>
    </row>
    <row r="26" spans="1:21" ht="12.75" customHeight="1">
      <c r="A26" s="1" t="s">
        <v>114</v>
      </c>
      <c r="E26" s="45"/>
      <c r="F26" s="50"/>
      <c r="G26" s="45"/>
      <c r="H26" s="45"/>
      <c r="I26" s="45"/>
      <c r="J26" s="45"/>
      <c r="K26" s="45"/>
      <c r="L26" s="45"/>
      <c r="M26" s="45"/>
      <c r="N26" s="45"/>
      <c r="O26" s="45"/>
      <c r="P26" s="45"/>
      <c r="Q26" s="45"/>
      <c r="R26" s="45"/>
      <c r="S26" s="45"/>
      <c r="T26" s="45"/>
      <c r="U26" s="224"/>
    </row>
    <row r="27" spans="2:29" ht="12.75" customHeight="1">
      <c r="B27" s="1" t="s">
        <v>8</v>
      </c>
      <c r="E27" s="45"/>
      <c r="F27" s="50"/>
      <c r="G27" s="157">
        <v>0.062</v>
      </c>
      <c r="H27" s="59"/>
      <c r="I27" s="245">
        <f>I24*$G$27</f>
        <v>0</v>
      </c>
      <c r="J27" s="245">
        <f aca="true" t="shared" si="5" ref="J27:T27">J24*$G$27</f>
        <v>0</v>
      </c>
      <c r="K27" s="245">
        <f t="shared" si="5"/>
        <v>0</v>
      </c>
      <c r="L27" s="245">
        <f t="shared" si="5"/>
        <v>0</v>
      </c>
      <c r="M27" s="245">
        <f t="shared" si="5"/>
        <v>0</v>
      </c>
      <c r="N27" s="245">
        <f t="shared" si="5"/>
        <v>0</v>
      </c>
      <c r="O27" s="245">
        <f t="shared" si="5"/>
        <v>0</v>
      </c>
      <c r="P27" s="245">
        <f t="shared" si="5"/>
        <v>0</v>
      </c>
      <c r="Q27" s="245">
        <f t="shared" si="5"/>
        <v>0</v>
      </c>
      <c r="R27" s="245">
        <f t="shared" si="5"/>
        <v>0</v>
      </c>
      <c r="S27" s="245">
        <f t="shared" si="5"/>
        <v>0</v>
      </c>
      <c r="T27" s="245">
        <f t="shared" si="5"/>
        <v>0</v>
      </c>
      <c r="U27" s="246"/>
      <c r="V27" s="247">
        <f>SUM(I27:T27)</f>
        <v>0</v>
      </c>
      <c r="W27" s="247">
        <f aca="true" t="shared" si="6" ref="W27:W34">G27*$W$24</f>
        <v>0</v>
      </c>
      <c r="X27" s="247">
        <f aca="true" t="shared" si="7" ref="X27:X33">G27*$W$24</f>
        <v>0</v>
      </c>
      <c r="Y27" s="248"/>
      <c r="Z27" s="248"/>
      <c r="AA27" s="248"/>
      <c r="AB27" s="248"/>
      <c r="AC27" s="248"/>
    </row>
    <row r="28" spans="2:29" ht="12.75" customHeight="1">
      <c r="B28" s="1" t="s">
        <v>66</v>
      </c>
      <c r="E28" s="45"/>
      <c r="F28" s="50"/>
      <c r="G28" s="157">
        <v>0.0145</v>
      </c>
      <c r="H28" s="59"/>
      <c r="I28" s="245">
        <f>I24*$G$28</f>
        <v>0</v>
      </c>
      <c r="J28" s="245">
        <f aca="true" t="shared" si="8" ref="J28:T28">J24*$G$28</f>
        <v>0</v>
      </c>
      <c r="K28" s="245">
        <f t="shared" si="8"/>
        <v>0</v>
      </c>
      <c r="L28" s="245">
        <f t="shared" si="8"/>
        <v>0</v>
      </c>
      <c r="M28" s="245">
        <f t="shared" si="8"/>
        <v>0</v>
      </c>
      <c r="N28" s="245">
        <f t="shared" si="8"/>
        <v>0</v>
      </c>
      <c r="O28" s="245">
        <f t="shared" si="8"/>
        <v>0</v>
      </c>
      <c r="P28" s="245">
        <f t="shared" si="8"/>
        <v>0</v>
      </c>
      <c r="Q28" s="245">
        <f t="shared" si="8"/>
        <v>0</v>
      </c>
      <c r="R28" s="245">
        <f t="shared" si="8"/>
        <v>0</v>
      </c>
      <c r="S28" s="245">
        <f t="shared" si="8"/>
        <v>0</v>
      </c>
      <c r="T28" s="245">
        <f t="shared" si="8"/>
        <v>0</v>
      </c>
      <c r="U28" s="246"/>
      <c r="V28" s="247">
        <f aca="true" t="shared" si="9" ref="V28:V34">SUM(I28:T28)</f>
        <v>0</v>
      </c>
      <c r="W28" s="247">
        <f t="shared" si="6"/>
        <v>0</v>
      </c>
      <c r="X28" s="247">
        <f t="shared" si="7"/>
        <v>0</v>
      </c>
      <c r="Y28" s="248"/>
      <c r="Z28" s="248"/>
      <c r="AA28" s="248"/>
      <c r="AB28" s="248"/>
      <c r="AC28" s="248"/>
    </row>
    <row r="29" spans="2:29" ht="12.75" customHeight="1">
      <c r="B29" s="1" t="s">
        <v>115</v>
      </c>
      <c r="E29" s="45"/>
      <c r="F29" s="50"/>
      <c r="G29" s="157">
        <v>0.008</v>
      </c>
      <c r="H29" s="59"/>
      <c r="I29" s="245">
        <f>I24*$G$29</f>
        <v>0</v>
      </c>
      <c r="J29" s="245">
        <f aca="true" t="shared" si="10" ref="J29:T29">J24*$G$29</f>
        <v>0</v>
      </c>
      <c r="K29" s="245">
        <f t="shared" si="10"/>
        <v>0</v>
      </c>
      <c r="L29" s="245">
        <f t="shared" si="10"/>
        <v>0</v>
      </c>
      <c r="M29" s="245">
        <f t="shared" si="10"/>
        <v>0</v>
      </c>
      <c r="N29" s="245">
        <f t="shared" si="10"/>
        <v>0</v>
      </c>
      <c r="O29" s="245">
        <f t="shared" si="10"/>
        <v>0</v>
      </c>
      <c r="P29" s="245">
        <f t="shared" si="10"/>
        <v>0</v>
      </c>
      <c r="Q29" s="245">
        <f t="shared" si="10"/>
        <v>0</v>
      </c>
      <c r="R29" s="245">
        <f t="shared" si="10"/>
        <v>0</v>
      </c>
      <c r="S29" s="245">
        <f t="shared" si="10"/>
        <v>0</v>
      </c>
      <c r="T29" s="245">
        <f t="shared" si="10"/>
        <v>0</v>
      </c>
      <c r="U29" s="246"/>
      <c r="V29" s="247">
        <f t="shared" si="9"/>
        <v>0</v>
      </c>
      <c r="W29" s="247">
        <f t="shared" si="6"/>
        <v>0</v>
      </c>
      <c r="X29" s="247">
        <f t="shared" si="7"/>
        <v>0</v>
      </c>
      <c r="Y29" s="248"/>
      <c r="Z29" s="248"/>
      <c r="AA29" s="248"/>
      <c r="AB29" s="248"/>
      <c r="AC29" s="248"/>
    </row>
    <row r="30" spans="2:29" ht="12.75" customHeight="1">
      <c r="B30" s="1" t="s">
        <v>0</v>
      </c>
      <c r="E30" s="45"/>
      <c r="F30" s="50"/>
      <c r="G30" s="157">
        <v>0.027</v>
      </c>
      <c r="H30" s="59"/>
      <c r="I30" s="245">
        <f>I24*$G$30</f>
        <v>0</v>
      </c>
      <c r="J30" s="245">
        <f aca="true" t="shared" si="11" ref="J30:T30">J24*$G$30</f>
        <v>0</v>
      </c>
      <c r="K30" s="245">
        <f t="shared" si="11"/>
        <v>0</v>
      </c>
      <c r="L30" s="245">
        <f t="shared" si="11"/>
        <v>0</v>
      </c>
      <c r="M30" s="245">
        <f t="shared" si="11"/>
        <v>0</v>
      </c>
      <c r="N30" s="245">
        <f t="shared" si="11"/>
        <v>0</v>
      </c>
      <c r="O30" s="245">
        <f t="shared" si="11"/>
        <v>0</v>
      </c>
      <c r="P30" s="245">
        <f t="shared" si="11"/>
        <v>0</v>
      </c>
      <c r="Q30" s="245">
        <f t="shared" si="11"/>
        <v>0</v>
      </c>
      <c r="R30" s="245">
        <f t="shared" si="11"/>
        <v>0</v>
      </c>
      <c r="S30" s="245">
        <f t="shared" si="11"/>
        <v>0</v>
      </c>
      <c r="T30" s="245">
        <f t="shared" si="11"/>
        <v>0</v>
      </c>
      <c r="U30" s="246"/>
      <c r="V30" s="247">
        <f t="shared" si="9"/>
        <v>0</v>
      </c>
      <c r="W30" s="247">
        <f t="shared" si="6"/>
        <v>0</v>
      </c>
      <c r="X30" s="247">
        <f t="shared" si="7"/>
        <v>0</v>
      </c>
      <c r="Y30" s="248"/>
      <c r="Z30" s="248"/>
      <c r="AA30" s="248"/>
      <c r="AB30" s="248"/>
      <c r="AC30" s="248"/>
    </row>
    <row r="31" spans="2:29" ht="12.75" customHeight="1">
      <c r="B31" s="1" t="s">
        <v>5</v>
      </c>
      <c r="E31" s="45"/>
      <c r="F31" s="50"/>
      <c r="G31" s="153">
        <v>0</v>
      </c>
      <c r="H31" s="59"/>
      <c r="I31" s="245">
        <f>$G$31*I24</f>
        <v>0</v>
      </c>
      <c r="J31" s="245">
        <f aca="true" t="shared" si="12" ref="J31:T31">$G$31*J24</f>
        <v>0</v>
      </c>
      <c r="K31" s="245">
        <f t="shared" si="12"/>
        <v>0</v>
      </c>
      <c r="L31" s="245">
        <f t="shared" si="12"/>
        <v>0</v>
      </c>
      <c r="M31" s="245">
        <f t="shared" si="12"/>
        <v>0</v>
      </c>
      <c r="N31" s="245">
        <f t="shared" si="12"/>
        <v>0</v>
      </c>
      <c r="O31" s="245">
        <f t="shared" si="12"/>
        <v>0</v>
      </c>
      <c r="P31" s="245">
        <f t="shared" si="12"/>
        <v>0</v>
      </c>
      <c r="Q31" s="245">
        <f t="shared" si="12"/>
        <v>0</v>
      </c>
      <c r="R31" s="245">
        <f t="shared" si="12"/>
        <v>0</v>
      </c>
      <c r="S31" s="245">
        <f t="shared" si="12"/>
        <v>0</v>
      </c>
      <c r="T31" s="245">
        <f t="shared" si="12"/>
        <v>0</v>
      </c>
      <c r="U31" s="246"/>
      <c r="V31" s="247">
        <f t="shared" si="9"/>
        <v>0</v>
      </c>
      <c r="W31" s="247">
        <f t="shared" si="6"/>
        <v>0</v>
      </c>
      <c r="X31" s="247">
        <f t="shared" si="7"/>
        <v>0</v>
      </c>
      <c r="Y31" s="248"/>
      <c r="Z31" s="248"/>
      <c r="AA31" s="248"/>
      <c r="AB31" s="248"/>
      <c r="AC31" s="248"/>
    </row>
    <row r="32" spans="2:29" ht="12.75" customHeight="1">
      <c r="B32" s="1" t="s">
        <v>1</v>
      </c>
      <c r="E32" s="45"/>
      <c r="F32" s="50"/>
      <c r="G32" s="169">
        <v>0</v>
      </c>
      <c r="H32" s="45"/>
      <c r="I32" s="245">
        <f>$G$32*I24</f>
        <v>0</v>
      </c>
      <c r="J32" s="245">
        <f aca="true" t="shared" si="13" ref="J32:T32">$G$32*J24</f>
        <v>0</v>
      </c>
      <c r="K32" s="245">
        <f t="shared" si="13"/>
        <v>0</v>
      </c>
      <c r="L32" s="245">
        <f t="shared" si="13"/>
        <v>0</v>
      </c>
      <c r="M32" s="245">
        <f t="shared" si="13"/>
        <v>0</v>
      </c>
      <c r="N32" s="245">
        <f t="shared" si="13"/>
        <v>0</v>
      </c>
      <c r="O32" s="245">
        <f t="shared" si="13"/>
        <v>0</v>
      </c>
      <c r="P32" s="245">
        <f t="shared" si="13"/>
        <v>0</v>
      </c>
      <c r="Q32" s="245">
        <f t="shared" si="13"/>
        <v>0</v>
      </c>
      <c r="R32" s="245">
        <f t="shared" si="13"/>
        <v>0</v>
      </c>
      <c r="S32" s="245">
        <f t="shared" si="13"/>
        <v>0</v>
      </c>
      <c r="T32" s="245">
        <f t="shared" si="13"/>
        <v>0</v>
      </c>
      <c r="U32" s="246"/>
      <c r="V32" s="247">
        <f t="shared" si="9"/>
        <v>0</v>
      </c>
      <c r="W32" s="247">
        <f t="shared" si="6"/>
        <v>0</v>
      </c>
      <c r="X32" s="247">
        <f t="shared" si="7"/>
        <v>0</v>
      </c>
      <c r="Y32" s="248"/>
      <c r="Z32" s="248"/>
      <c r="AA32" s="248"/>
      <c r="AB32" s="248"/>
      <c r="AC32" s="248"/>
    </row>
    <row r="33" spans="2:29" ht="12.75" customHeight="1">
      <c r="B33" s="1" t="s">
        <v>4</v>
      </c>
      <c r="E33" s="45"/>
      <c r="F33" s="50"/>
      <c r="G33" s="169">
        <v>0</v>
      </c>
      <c r="H33" s="45"/>
      <c r="I33" s="245">
        <f>$G$33*I24</f>
        <v>0</v>
      </c>
      <c r="J33" s="245">
        <f aca="true" t="shared" si="14" ref="J33:T33">$G$33*J24</f>
        <v>0</v>
      </c>
      <c r="K33" s="245">
        <f t="shared" si="14"/>
        <v>0</v>
      </c>
      <c r="L33" s="245">
        <f t="shared" si="14"/>
        <v>0</v>
      </c>
      <c r="M33" s="245">
        <f t="shared" si="14"/>
        <v>0</v>
      </c>
      <c r="N33" s="245">
        <f t="shared" si="14"/>
        <v>0</v>
      </c>
      <c r="O33" s="245">
        <f t="shared" si="14"/>
        <v>0</v>
      </c>
      <c r="P33" s="245">
        <f t="shared" si="14"/>
        <v>0</v>
      </c>
      <c r="Q33" s="245">
        <f t="shared" si="14"/>
        <v>0</v>
      </c>
      <c r="R33" s="245">
        <f t="shared" si="14"/>
        <v>0</v>
      </c>
      <c r="S33" s="245">
        <f t="shared" si="14"/>
        <v>0</v>
      </c>
      <c r="T33" s="245">
        <f t="shared" si="14"/>
        <v>0</v>
      </c>
      <c r="U33" s="246"/>
      <c r="V33" s="247">
        <f t="shared" si="9"/>
        <v>0</v>
      </c>
      <c r="W33" s="247">
        <f t="shared" si="6"/>
        <v>0</v>
      </c>
      <c r="X33" s="247">
        <f t="shared" si="7"/>
        <v>0</v>
      </c>
      <c r="Y33" s="248"/>
      <c r="Z33" s="248"/>
      <c r="AA33" s="248"/>
      <c r="AB33" s="248"/>
      <c r="AC33" s="248"/>
    </row>
    <row r="34" spans="2:29" ht="12.75" customHeight="1" thickBot="1">
      <c r="B34" s="1" t="s">
        <v>6</v>
      </c>
      <c r="E34" s="45"/>
      <c r="F34" s="50"/>
      <c r="G34" s="169">
        <v>0</v>
      </c>
      <c r="H34" s="45"/>
      <c r="I34" s="249">
        <f>$G$34*I24</f>
        <v>0</v>
      </c>
      <c r="J34" s="249">
        <f aca="true" t="shared" si="15" ref="J34:T34">$G$34*J24</f>
        <v>0</v>
      </c>
      <c r="K34" s="249">
        <f t="shared" si="15"/>
        <v>0</v>
      </c>
      <c r="L34" s="249">
        <f t="shared" si="15"/>
        <v>0</v>
      </c>
      <c r="M34" s="249">
        <f t="shared" si="15"/>
        <v>0</v>
      </c>
      <c r="N34" s="249">
        <f t="shared" si="15"/>
        <v>0</v>
      </c>
      <c r="O34" s="249">
        <f t="shared" si="15"/>
        <v>0</v>
      </c>
      <c r="P34" s="249">
        <f t="shared" si="15"/>
        <v>0</v>
      </c>
      <c r="Q34" s="249">
        <f t="shared" si="15"/>
        <v>0</v>
      </c>
      <c r="R34" s="249">
        <f t="shared" si="15"/>
        <v>0</v>
      </c>
      <c r="S34" s="249">
        <f t="shared" si="15"/>
        <v>0</v>
      </c>
      <c r="T34" s="249">
        <f t="shared" si="15"/>
        <v>0</v>
      </c>
      <c r="U34" s="250"/>
      <c r="V34" s="251">
        <f t="shared" si="9"/>
        <v>0</v>
      </c>
      <c r="W34" s="251">
        <f t="shared" si="6"/>
        <v>0</v>
      </c>
      <c r="X34" s="251">
        <f>H34*$W$24</f>
        <v>0</v>
      </c>
      <c r="Y34" s="248"/>
      <c r="Z34" s="248"/>
      <c r="AA34" s="248"/>
      <c r="AB34" s="248"/>
      <c r="AC34" s="248"/>
    </row>
    <row r="35" spans="1:29" ht="12.75" customHeight="1">
      <c r="A35" s="1" t="s">
        <v>3</v>
      </c>
      <c r="E35" s="45"/>
      <c r="F35" s="50"/>
      <c r="G35" s="45"/>
      <c r="H35" s="45"/>
      <c r="I35" s="252">
        <f aca="true" t="shared" si="16" ref="I35:T35">SUM(I27:I34)</f>
        <v>0</v>
      </c>
      <c r="J35" s="252">
        <f t="shared" si="16"/>
        <v>0</v>
      </c>
      <c r="K35" s="252">
        <f t="shared" si="16"/>
        <v>0</v>
      </c>
      <c r="L35" s="252">
        <f t="shared" si="16"/>
        <v>0</v>
      </c>
      <c r="M35" s="252">
        <f t="shared" si="16"/>
        <v>0</v>
      </c>
      <c r="N35" s="252">
        <f t="shared" si="16"/>
        <v>0</v>
      </c>
      <c r="O35" s="252">
        <f t="shared" si="16"/>
        <v>0</v>
      </c>
      <c r="P35" s="252">
        <f t="shared" si="16"/>
        <v>0</v>
      </c>
      <c r="Q35" s="252">
        <f t="shared" si="16"/>
        <v>0</v>
      </c>
      <c r="R35" s="252">
        <f t="shared" si="16"/>
        <v>0</v>
      </c>
      <c r="S35" s="252">
        <f t="shared" si="16"/>
        <v>0</v>
      </c>
      <c r="T35" s="252">
        <f t="shared" si="16"/>
        <v>0</v>
      </c>
      <c r="U35" s="246"/>
      <c r="V35" s="247">
        <f>SUM(V27:V34)</f>
        <v>0</v>
      </c>
      <c r="W35" s="247">
        <f>SUM(W27:W34)</f>
        <v>0</v>
      </c>
      <c r="X35" s="247">
        <f>SUM(X27:X34)</f>
        <v>0</v>
      </c>
      <c r="Y35" s="248"/>
      <c r="Z35" s="248"/>
      <c r="AA35" s="248"/>
      <c r="AB35" s="248"/>
      <c r="AC35" s="248"/>
    </row>
    <row r="36" spans="5:29" ht="12.75" customHeight="1">
      <c r="E36" s="45"/>
      <c r="F36" s="50"/>
      <c r="G36" s="45"/>
      <c r="H36" s="45"/>
      <c r="I36" s="252"/>
      <c r="J36" s="252"/>
      <c r="K36" s="252"/>
      <c r="L36" s="252"/>
      <c r="M36" s="252"/>
      <c r="N36" s="252"/>
      <c r="O36" s="252"/>
      <c r="P36" s="252"/>
      <c r="Q36" s="252"/>
      <c r="R36" s="252"/>
      <c r="S36" s="252"/>
      <c r="T36" s="252"/>
      <c r="U36" s="246"/>
      <c r="V36" s="247"/>
      <c r="W36" s="247"/>
      <c r="X36" s="247"/>
      <c r="Y36" s="248"/>
      <c r="Z36" s="248"/>
      <c r="AA36" s="248"/>
      <c r="AB36" s="248"/>
      <c r="AC36" s="248"/>
    </row>
    <row r="37" spans="5:29" ht="12.75" customHeight="1" thickBot="1">
      <c r="E37" s="45"/>
      <c r="F37" s="50"/>
      <c r="G37" s="45"/>
      <c r="H37" s="45"/>
      <c r="I37" s="253"/>
      <c r="J37" s="253"/>
      <c r="K37" s="253"/>
      <c r="L37" s="253"/>
      <c r="M37" s="253"/>
      <c r="N37" s="253"/>
      <c r="O37" s="253"/>
      <c r="P37" s="253"/>
      <c r="Q37" s="253"/>
      <c r="R37" s="253"/>
      <c r="S37" s="253"/>
      <c r="T37" s="253"/>
      <c r="U37" s="250"/>
      <c r="V37" s="247"/>
      <c r="W37" s="247"/>
      <c r="X37" s="247"/>
      <c r="Y37" s="248"/>
      <c r="Z37" s="248"/>
      <c r="AA37" s="248"/>
      <c r="AB37" s="248"/>
      <c r="AC37" s="248"/>
    </row>
    <row r="38" spans="1:29" ht="18" customHeight="1" thickBot="1">
      <c r="A38" s="1" t="s">
        <v>67</v>
      </c>
      <c r="E38" s="45"/>
      <c r="F38" s="50"/>
      <c r="G38" s="45"/>
      <c r="H38" s="45"/>
      <c r="I38" s="254">
        <f aca="true" t="shared" si="17" ref="I38:T38">I24+I35</f>
        <v>0</v>
      </c>
      <c r="J38" s="254">
        <f t="shared" si="17"/>
        <v>0</v>
      </c>
      <c r="K38" s="254">
        <f t="shared" si="17"/>
        <v>0</v>
      </c>
      <c r="L38" s="254">
        <f t="shared" si="17"/>
        <v>0</v>
      </c>
      <c r="M38" s="254">
        <f t="shared" si="17"/>
        <v>0</v>
      </c>
      <c r="N38" s="254">
        <f t="shared" si="17"/>
        <v>0</v>
      </c>
      <c r="O38" s="254">
        <f t="shared" si="17"/>
        <v>0</v>
      </c>
      <c r="P38" s="254">
        <f t="shared" si="17"/>
        <v>0</v>
      </c>
      <c r="Q38" s="254">
        <f t="shared" si="17"/>
        <v>0</v>
      </c>
      <c r="R38" s="254">
        <f t="shared" si="17"/>
        <v>0</v>
      </c>
      <c r="S38" s="254">
        <f t="shared" si="17"/>
        <v>0</v>
      </c>
      <c r="T38" s="254">
        <f t="shared" si="17"/>
        <v>0</v>
      </c>
      <c r="U38" s="250"/>
      <c r="V38" s="254">
        <f>V24+V35</f>
        <v>0</v>
      </c>
      <c r="W38" s="254">
        <f>W24+W35</f>
        <v>0</v>
      </c>
      <c r="X38" s="254">
        <f>X24+X35</f>
        <v>0</v>
      </c>
      <c r="Y38" s="248"/>
      <c r="Z38" s="248"/>
      <c r="AA38" s="248"/>
      <c r="AB38" s="248"/>
      <c r="AC38" s="248"/>
    </row>
    <row r="39" spans="5:29" ht="12.75" customHeight="1" thickTop="1">
      <c r="E39" s="45"/>
      <c r="F39" s="50"/>
      <c r="G39" s="45"/>
      <c r="H39" s="45"/>
      <c r="I39" s="243"/>
      <c r="J39" s="243"/>
      <c r="K39" s="243"/>
      <c r="L39" s="243"/>
      <c r="M39" s="243"/>
      <c r="N39" s="243"/>
      <c r="O39" s="243"/>
      <c r="P39" s="243"/>
      <c r="Q39" s="243"/>
      <c r="R39" s="243"/>
      <c r="S39" s="243"/>
      <c r="T39" s="243"/>
      <c r="U39" s="255"/>
      <c r="V39" s="248"/>
      <c r="W39" s="248"/>
      <c r="X39" s="248"/>
      <c r="Y39" s="248"/>
      <c r="Z39" s="248"/>
      <c r="AA39" s="248"/>
      <c r="AB39" s="248"/>
      <c r="AC39" s="248"/>
    </row>
    <row r="40" spans="5:21" ht="12.75" customHeight="1">
      <c r="E40" s="45"/>
      <c r="F40" s="50"/>
      <c r="G40" s="45"/>
      <c r="H40" s="45"/>
      <c r="I40" s="45"/>
      <c r="J40" s="45"/>
      <c r="K40" s="45"/>
      <c r="L40" s="45"/>
      <c r="M40" s="45"/>
      <c r="N40" s="45"/>
      <c r="O40" s="45"/>
      <c r="P40" s="45"/>
      <c r="Q40" s="45"/>
      <c r="R40" s="45"/>
      <c r="S40" s="45"/>
      <c r="T40" s="45"/>
      <c r="U40" s="224"/>
    </row>
    <row r="41" spans="5:21" ht="12.75" customHeight="1">
      <c r="E41" s="45"/>
      <c r="F41" s="50"/>
      <c r="G41" s="45"/>
      <c r="H41" s="45"/>
      <c r="I41" s="45"/>
      <c r="J41" s="45"/>
      <c r="K41" s="45"/>
      <c r="L41" s="45"/>
      <c r="M41" s="45"/>
      <c r="N41" s="45"/>
      <c r="O41" s="45"/>
      <c r="P41" s="45"/>
      <c r="Q41" s="45"/>
      <c r="R41" s="45"/>
      <c r="S41" s="45"/>
      <c r="T41" s="45"/>
      <c r="U41" s="224"/>
    </row>
    <row r="42" spans="5:21" ht="12.75" customHeight="1">
      <c r="E42" s="45"/>
      <c r="F42" s="50"/>
      <c r="G42" s="45"/>
      <c r="H42" s="45"/>
      <c r="I42" s="45"/>
      <c r="J42" s="45"/>
      <c r="K42" s="45"/>
      <c r="L42" s="45"/>
      <c r="M42" s="45"/>
      <c r="N42" s="45"/>
      <c r="O42" s="45"/>
      <c r="P42" s="45"/>
      <c r="Q42" s="45"/>
      <c r="R42" s="45"/>
      <c r="S42" s="45"/>
      <c r="T42" s="45"/>
      <c r="U42" s="224"/>
    </row>
    <row r="43" spans="5:21" ht="12.75" customHeight="1">
      <c r="E43" s="45"/>
      <c r="F43" s="50"/>
      <c r="G43" s="45"/>
      <c r="H43" s="45"/>
      <c r="I43" s="61"/>
      <c r="J43" s="61"/>
      <c r="K43" s="45"/>
      <c r="L43" s="61"/>
      <c r="M43" s="61"/>
      <c r="N43" s="45"/>
      <c r="O43" s="61"/>
      <c r="P43" s="61"/>
      <c r="Q43" s="45"/>
      <c r="R43" s="61"/>
      <c r="S43" s="61"/>
      <c r="T43" s="45"/>
      <c r="U43" s="224"/>
    </row>
    <row r="44" spans="5:21" ht="12.75" customHeight="1">
      <c r="E44" s="45"/>
      <c r="F44" s="50"/>
      <c r="G44" s="45"/>
      <c r="H44" s="45"/>
      <c r="I44" s="45"/>
      <c r="J44" s="45"/>
      <c r="K44" s="45"/>
      <c r="L44" s="45"/>
      <c r="M44" s="45"/>
      <c r="N44" s="45"/>
      <c r="O44" s="45"/>
      <c r="P44" s="45"/>
      <c r="Q44" s="45"/>
      <c r="R44" s="45"/>
      <c r="S44" s="45"/>
      <c r="T44" s="45"/>
      <c r="U44" s="224"/>
    </row>
    <row r="45" spans="5:21" ht="12.75" customHeight="1">
      <c r="E45" s="45"/>
      <c r="F45" s="50"/>
      <c r="G45" s="45"/>
      <c r="H45" s="45"/>
      <c r="I45" s="45"/>
      <c r="J45" s="45"/>
      <c r="K45" s="45"/>
      <c r="L45" s="45"/>
      <c r="M45" s="45"/>
      <c r="N45" s="45"/>
      <c r="O45" s="45"/>
      <c r="P45" s="45"/>
      <c r="Q45" s="45"/>
      <c r="R45" s="45"/>
      <c r="S45" s="45"/>
      <c r="T45" s="45"/>
      <c r="U45" s="224"/>
    </row>
    <row r="46" spans="5:21" ht="12.75" customHeight="1">
      <c r="E46" s="45"/>
      <c r="F46" s="50"/>
      <c r="G46" s="45"/>
      <c r="H46" s="45"/>
      <c r="I46" s="45"/>
      <c r="J46" s="45"/>
      <c r="K46" s="45"/>
      <c r="L46" s="45"/>
      <c r="M46" s="45"/>
      <c r="N46" s="45"/>
      <c r="O46" s="45"/>
      <c r="P46" s="45"/>
      <c r="Q46" s="45"/>
      <c r="R46" s="45"/>
      <c r="S46" s="45"/>
      <c r="T46" s="45"/>
      <c r="U46" s="224"/>
    </row>
    <row r="47" spans="5:21" ht="12.75" customHeight="1">
      <c r="E47" s="45"/>
      <c r="F47" s="50"/>
      <c r="G47" s="45"/>
      <c r="H47" s="45"/>
      <c r="I47" s="45"/>
      <c r="J47" s="45"/>
      <c r="K47" s="45"/>
      <c r="L47" s="45"/>
      <c r="M47" s="45"/>
      <c r="N47" s="45"/>
      <c r="O47" s="45"/>
      <c r="P47" s="45"/>
      <c r="Q47" s="45"/>
      <c r="R47" s="45"/>
      <c r="S47" s="45"/>
      <c r="T47" s="45"/>
      <c r="U47" s="224"/>
    </row>
    <row r="48" spans="5:21" ht="12.75" customHeight="1">
      <c r="E48" s="45"/>
      <c r="F48" s="50"/>
      <c r="G48" s="45"/>
      <c r="H48" s="45"/>
      <c r="I48" s="45"/>
      <c r="J48" s="45"/>
      <c r="K48" s="45"/>
      <c r="L48" s="45"/>
      <c r="M48" s="45"/>
      <c r="N48" s="45"/>
      <c r="O48" s="45"/>
      <c r="P48" s="45"/>
      <c r="Q48" s="45"/>
      <c r="R48" s="45"/>
      <c r="S48" s="45"/>
      <c r="T48" s="45"/>
      <c r="U48" s="224"/>
    </row>
    <row r="49" spans="5:21" ht="12.75" customHeight="1">
      <c r="E49" s="45"/>
      <c r="F49" s="50"/>
      <c r="G49" s="45"/>
      <c r="H49" s="45"/>
      <c r="I49" s="45"/>
      <c r="J49" s="45"/>
      <c r="K49" s="45"/>
      <c r="L49" s="45"/>
      <c r="M49" s="45"/>
      <c r="N49" s="45"/>
      <c r="O49" s="45"/>
      <c r="P49" s="45"/>
      <c r="Q49" s="45"/>
      <c r="R49" s="45"/>
      <c r="S49" s="45"/>
      <c r="T49" s="45"/>
      <c r="U49" s="224"/>
    </row>
    <row r="50" spans="5:21" ht="12.75" customHeight="1">
      <c r="E50" s="45"/>
      <c r="F50" s="50"/>
      <c r="G50" s="45"/>
      <c r="H50" s="45"/>
      <c r="I50" s="45"/>
      <c r="J50" s="45"/>
      <c r="K50" s="45"/>
      <c r="L50" s="45"/>
      <c r="M50" s="45"/>
      <c r="N50" s="45"/>
      <c r="O50" s="45"/>
      <c r="P50" s="45"/>
      <c r="Q50" s="45"/>
      <c r="R50" s="45"/>
      <c r="S50" s="45"/>
      <c r="T50" s="45"/>
      <c r="U50" s="224"/>
    </row>
    <row r="51" spans="5:21" ht="12.75" customHeight="1">
      <c r="E51" s="45"/>
      <c r="F51" s="50"/>
      <c r="G51" s="45"/>
      <c r="H51" s="45"/>
      <c r="I51" s="45"/>
      <c r="J51" s="45"/>
      <c r="K51" s="45"/>
      <c r="L51" s="45"/>
      <c r="M51" s="45"/>
      <c r="N51" s="45"/>
      <c r="O51" s="45"/>
      <c r="P51" s="45"/>
      <c r="Q51" s="45"/>
      <c r="R51" s="45"/>
      <c r="S51" s="45"/>
      <c r="T51" s="45"/>
      <c r="U51" s="224"/>
    </row>
    <row r="52" spans="5:21" ht="12.75" customHeight="1">
      <c r="E52" s="45"/>
      <c r="F52" s="50"/>
      <c r="G52" s="45"/>
      <c r="H52" s="45"/>
      <c r="I52" s="45"/>
      <c r="J52" s="45"/>
      <c r="K52" s="45"/>
      <c r="L52" s="45"/>
      <c r="M52" s="45"/>
      <c r="N52" s="45"/>
      <c r="O52" s="45"/>
      <c r="P52" s="45"/>
      <c r="Q52" s="45"/>
      <c r="R52" s="45"/>
      <c r="S52" s="45"/>
      <c r="T52" s="45"/>
      <c r="U52" s="224"/>
    </row>
    <row r="53" spans="5:21" ht="12.75" customHeight="1">
      <c r="E53" s="45"/>
      <c r="F53" s="50"/>
      <c r="G53" s="45"/>
      <c r="H53" s="45"/>
      <c r="I53" s="45"/>
      <c r="J53" s="45"/>
      <c r="K53" s="45"/>
      <c r="L53" s="45"/>
      <c r="M53" s="45"/>
      <c r="N53" s="45"/>
      <c r="O53" s="45"/>
      <c r="P53" s="45"/>
      <c r="Q53" s="45"/>
      <c r="R53" s="45"/>
      <c r="S53" s="45"/>
      <c r="T53" s="45"/>
      <c r="U53" s="224"/>
    </row>
    <row r="54" ht="12.75" customHeight="1"/>
    <row r="55" ht="12.75" customHeight="1"/>
    <row r="56" ht="12.75" customHeight="1"/>
    <row r="57" ht="12.75" customHeight="1"/>
    <row r="58" ht="12.75" customHeight="1"/>
    <row r="59" ht="12.75" customHeight="1"/>
    <row r="60" ht="12.75" customHeight="1"/>
    <row r="61" ht="12.75" customHeight="1"/>
  </sheetData>
  <sheetProtection sheet="1"/>
  <printOptions/>
  <pageMargins left="0.75" right="0.75" top="1" bottom="1" header="0.5" footer="0.5"/>
  <pageSetup blackAndWhite="1" horizontalDpi="300" verticalDpi="300" orientation="landscape" scale="75"/>
</worksheet>
</file>

<file path=xl/worksheets/sheet4.xml><?xml version="1.0" encoding="utf-8"?>
<worksheet xmlns="http://schemas.openxmlformats.org/spreadsheetml/2006/main" xmlns:r="http://schemas.openxmlformats.org/officeDocument/2006/relationships">
  <sheetPr>
    <tabColor indexed="43"/>
  </sheetPr>
  <dimension ref="A1:Q61"/>
  <sheetViews>
    <sheetView showGridLines="0" zoomScalePageLayoutView="0" workbookViewId="0" topLeftCell="A37">
      <selection activeCell="K19" sqref="K19"/>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
      <c r="A1" s="5">
        <f>'1. Required Start-Up Funds'!A1</f>
        <v>0</v>
      </c>
      <c r="Q1" s="16">
        <f ca="1">NOW()</f>
        <v>40890.565717592595</v>
      </c>
    </row>
    <row r="2" ht="15">
      <c r="A2" s="5" t="s">
        <v>204</v>
      </c>
    </row>
    <row r="3" spans="5:17" ht="10.5">
      <c r="E3" s="1"/>
      <c r="F3" s="45"/>
      <c r="G3" s="45"/>
      <c r="H3" s="51"/>
      <c r="I3" s="45"/>
      <c r="J3" s="45"/>
      <c r="K3" s="45"/>
      <c r="L3" s="45"/>
      <c r="M3" s="45"/>
      <c r="N3" s="45"/>
      <c r="O3" s="45"/>
      <c r="P3" s="45"/>
      <c r="Q3" s="45"/>
    </row>
    <row r="4" spans="5:17" ht="10.5">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204</v>
      </c>
      <c r="E6" s="45"/>
      <c r="F6" s="47"/>
      <c r="G6" s="48" t="s">
        <v>49</v>
      </c>
      <c r="H6" s="49"/>
      <c r="I6" s="48" t="s">
        <v>86</v>
      </c>
      <c r="J6" s="48" t="s">
        <v>50</v>
      </c>
      <c r="K6" s="48" t="s">
        <v>87</v>
      </c>
      <c r="L6" s="45"/>
      <c r="M6" s="49" t="s">
        <v>139</v>
      </c>
      <c r="N6" s="45"/>
      <c r="O6" s="45"/>
      <c r="P6" s="45"/>
      <c r="Q6" s="45"/>
    </row>
    <row r="7" spans="5:17" ht="12.75" customHeight="1" thickTop="1">
      <c r="E7" s="45"/>
      <c r="F7" s="45"/>
      <c r="G7" s="45"/>
      <c r="H7" s="51"/>
      <c r="I7" s="45"/>
      <c r="J7" s="45"/>
      <c r="K7" s="45"/>
      <c r="L7" s="45"/>
      <c r="M7" s="45"/>
      <c r="N7" s="45"/>
      <c r="O7" s="45"/>
      <c r="P7" s="45"/>
      <c r="Q7" s="45"/>
    </row>
    <row r="8" spans="1:17" ht="12.75" customHeight="1">
      <c r="A8" s="1" t="s">
        <v>7</v>
      </c>
      <c r="E8" s="45"/>
      <c r="F8" s="45"/>
      <c r="G8" s="45"/>
      <c r="H8" s="51"/>
      <c r="I8" s="45"/>
      <c r="J8" s="153">
        <v>0.03</v>
      </c>
      <c r="K8" s="153">
        <v>0.04</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205</v>
      </c>
      <c r="B10" s="24"/>
      <c r="C10" s="24"/>
      <c r="D10" s="24"/>
      <c r="E10" s="51"/>
      <c r="F10" s="51"/>
      <c r="G10" s="51"/>
      <c r="H10" s="51"/>
      <c r="I10" s="51"/>
      <c r="J10" s="51"/>
      <c r="K10" s="51"/>
      <c r="L10" s="45"/>
      <c r="M10" s="45"/>
      <c r="N10" s="45"/>
      <c r="O10" s="45"/>
      <c r="P10" s="45"/>
      <c r="Q10" s="45"/>
    </row>
    <row r="11" spans="1:17" ht="12.75" customHeight="1">
      <c r="A11" s="24"/>
      <c r="B11" s="168" t="s">
        <v>206</v>
      </c>
      <c r="C11" s="166"/>
      <c r="D11" s="166"/>
      <c r="E11" s="167"/>
      <c r="F11" s="51"/>
      <c r="G11" s="152">
        <v>0</v>
      </c>
      <c r="H11" s="52"/>
      <c r="I11" s="54">
        <f>G11*12</f>
        <v>0</v>
      </c>
      <c r="J11" s="54">
        <f>I11*(1+$J$8)</f>
        <v>0</v>
      </c>
      <c r="K11" s="54">
        <f>J11*(1+$K$8)</f>
        <v>0</v>
      </c>
      <c r="L11" s="45"/>
      <c r="M11" s="45"/>
      <c r="N11" s="45"/>
      <c r="O11" s="45"/>
      <c r="P11" s="45"/>
      <c r="Q11" s="45"/>
    </row>
    <row r="12" spans="1:17" ht="12.75" customHeight="1">
      <c r="A12" s="24"/>
      <c r="B12" s="168" t="s">
        <v>207</v>
      </c>
      <c r="C12" s="166"/>
      <c r="D12" s="166"/>
      <c r="E12" s="167"/>
      <c r="F12" s="51"/>
      <c r="G12" s="137">
        <v>0</v>
      </c>
      <c r="H12" s="54"/>
      <c r="I12" s="54">
        <f aca="true" t="shared" si="0" ref="I12:I41">G12*12</f>
        <v>0</v>
      </c>
      <c r="J12" s="54">
        <f aca="true" t="shared" si="1" ref="J12:J19">I12*(1+$J$8)</f>
        <v>0</v>
      </c>
      <c r="K12" s="54">
        <f aca="true" t="shared" si="2" ref="K12:K19">J12*(1+$K$8)</f>
        <v>0</v>
      </c>
      <c r="L12" s="45"/>
      <c r="M12" s="45"/>
      <c r="N12" s="45"/>
      <c r="O12" s="45"/>
      <c r="P12" s="45"/>
      <c r="Q12" s="45"/>
    </row>
    <row r="13" spans="1:17" ht="12.75" customHeight="1">
      <c r="A13" s="24"/>
      <c r="B13" s="168" t="s">
        <v>208</v>
      </c>
      <c r="C13" s="166"/>
      <c r="D13" s="166"/>
      <c r="E13" s="167"/>
      <c r="F13" s="51"/>
      <c r="G13" s="137">
        <v>0</v>
      </c>
      <c r="H13" s="54"/>
      <c r="I13" s="54">
        <f t="shared" si="0"/>
        <v>0</v>
      </c>
      <c r="J13" s="54">
        <f t="shared" si="1"/>
        <v>0</v>
      </c>
      <c r="K13" s="54">
        <f t="shared" si="2"/>
        <v>0</v>
      </c>
      <c r="L13" s="45"/>
      <c r="M13" s="45"/>
      <c r="N13" s="45"/>
      <c r="O13" s="45"/>
      <c r="P13" s="45"/>
      <c r="Q13" s="45"/>
    </row>
    <row r="14" spans="1:17" ht="12.75" customHeight="1">
      <c r="A14" s="24"/>
      <c r="B14" s="168" t="s">
        <v>209</v>
      </c>
      <c r="C14" s="166"/>
      <c r="D14" s="166"/>
      <c r="E14" s="167"/>
      <c r="F14" s="51"/>
      <c r="G14" s="137">
        <v>0</v>
      </c>
      <c r="H14" s="54"/>
      <c r="I14" s="54">
        <f t="shared" si="0"/>
        <v>0</v>
      </c>
      <c r="J14" s="54">
        <f t="shared" si="1"/>
        <v>0</v>
      </c>
      <c r="K14" s="54">
        <f t="shared" si="2"/>
        <v>0</v>
      </c>
      <c r="L14" s="45"/>
      <c r="M14" s="45"/>
      <c r="N14" s="45"/>
      <c r="O14" s="45"/>
      <c r="P14" s="45"/>
      <c r="Q14" s="45"/>
    </row>
    <row r="15" spans="1:17" ht="12.75" customHeight="1">
      <c r="A15" s="24"/>
      <c r="B15" s="168" t="s">
        <v>105</v>
      </c>
      <c r="C15" s="166"/>
      <c r="D15" s="166"/>
      <c r="E15" s="167"/>
      <c r="F15" s="51"/>
      <c r="G15" s="137">
        <v>0</v>
      </c>
      <c r="H15" s="54"/>
      <c r="I15" s="54">
        <f t="shared" si="0"/>
        <v>0</v>
      </c>
      <c r="J15" s="54">
        <f t="shared" si="1"/>
        <v>0</v>
      </c>
      <c r="K15" s="54">
        <f t="shared" si="2"/>
        <v>0</v>
      </c>
      <c r="L15" s="45"/>
      <c r="M15" s="45"/>
      <c r="N15" s="45"/>
      <c r="O15" s="45"/>
      <c r="P15" s="45"/>
      <c r="Q15" s="45"/>
    </row>
    <row r="16" spans="1:17" ht="12.75" customHeight="1">
      <c r="A16" s="24"/>
      <c r="B16" s="168" t="s">
        <v>210</v>
      </c>
      <c r="C16" s="166"/>
      <c r="D16" s="166"/>
      <c r="E16" s="167"/>
      <c r="F16" s="64"/>
      <c r="G16" s="137">
        <v>0</v>
      </c>
      <c r="H16" s="54"/>
      <c r="I16" s="54">
        <f t="shared" si="0"/>
        <v>0</v>
      </c>
      <c r="J16" s="54">
        <f t="shared" si="1"/>
        <v>0</v>
      </c>
      <c r="K16" s="54">
        <f t="shared" si="2"/>
        <v>0</v>
      </c>
      <c r="L16" s="45"/>
      <c r="M16" s="45"/>
      <c r="N16" s="45"/>
      <c r="O16" s="45"/>
      <c r="P16" s="45"/>
      <c r="Q16" s="45"/>
    </row>
    <row r="17" spans="1:17" ht="12.75" customHeight="1">
      <c r="A17" s="24"/>
      <c r="B17" s="168" t="s">
        <v>222</v>
      </c>
      <c r="C17" s="166"/>
      <c r="D17" s="166"/>
      <c r="E17" s="167"/>
      <c r="F17" s="64"/>
      <c r="G17" s="137">
        <v>0</v>
      </c>
      <c r="H17" s="54"/>
      <c r="I17" s="54">
        <f t="shared" si="0"/>
        <v>0</v>
      </c>
      <c r="J17" s="54">
        <f t="shared" si="1"/>
        <v>0</v>
      </c>
      <c r="K17" s="54">
        <f t="shared" si="2"/>
        <v>0</v>
      </c>
      <c r="L17" s="45"/>
      <c r="M17" s="45"/>
      <c r="N17" s="45"/>
      <c r="O17" s="45"/>
      <c r="P17" s="45"/>
      <c r="Q17" s="45"/>
    </row>
    <row r="18" spans="1:17" ht="12.75" customHeight="1">
      <c r="A18" s="24"/>
      <c r="B18" s="168" t="s">
        <v>211</v>
      </c>
      <c r="C18" s="166"/>
      <c r="D18" s="166"/>
      <c r="E18" s="167"/>
      <c r="F18" s="66"/>
      <c r="G18" s="137">
        <v>0</v>
      </c>
      <c r="H18" s="54"/>
      <c r="I18" s="54">
        <f t="shared" si="0"/>
        <v>0</v>
      </c>
      <c r="J18" s="54">
        <f t="shared" si="1"/>
        <v>0</v>
      </c>
      <c r="K18" s="54">
        <f t="shared" si="2"/>
        <v>0</v>
      </c>
      <c r="L18" s="45"/>
      <c r="M18" s="45"/>
      <c r="N18" s="45"/>
      <c r="O18" s="45"/>
      <c r="P18" s="45"/>
      <c r="Q18" s="45"/>
    </row>
    <row r="19" spans="1:17" ht="12.75" customHeight="1">
      <c r="A19" s="24"/>
      <c r="B19" s="168" t="s">
        <v>212</v>
      </c>
      <c r="C19" s="166"/>
      <c r="D19" s="166"/>
      <c r="E19" s="167"/>
      <c r="F19" s="51"/>
      <c r="G19" s="137">
        <v>0</v>
      </c>
      <c r="H19" s="54"/>
      <c r="I19" s="54">
        <f>G19*12</f>
        <v>0</v>
      </c>
      <c r="J19" s="54">
        <f t="shared" si="1"/>
        <v>0</v>
      </c>
      <c r="K19" s="54">
        <f t="shared" si="2"/>
        <v>0</v>
      </c>
      <c r="L19" s="45"/>
      <c r="M19" s="45"/>
      <c r="N19" s="45"/>
      <c r="O19" s="45"/>
      <c r="P19" s="45"/>
      <c r="Q19" s="45"/>
    </row>
    <row r="20" spans="1:17" s="204" customFormat="1" ht="12.75" customHeight="1">
      <c r="A20" s="24"/>
      <c r="B20" s="168" t="s">
        <v>221</v>
      </c>
      <c r="C20" s="166"/>
      <c r="D20" s="166"/>
      <c r="E20" s="167"/>
      <c r="F20" s="51"/>
      <c r="G20" s="137">
        <v>0</v>
      </c>
      <c r="H20" s="54"/>
      <c r="I20" s="54">
        <f t="shared" si="0"/>
        <v>0</v>
      </c>
      <c r="J20" s="54">
        <f aca="true" t="shared" si="3" ref="J20:J29">I20*(1+$J$8)</f>
        <v>0</v>
      </c>
      <c r="K20" s="54">
        <f aca="true" t="shared" si="4" ref="K20:K28">J20*(1+$K$8)</f>
        <v>0</v>
      </c>
      <c r="L20" s="203"/>
      <c r="M20" s="203"/>
      <c r="N20" s="203"/>
      <c r="O20" s="203"/>
      <c r="P20" s="203"/>
      <c r="Q20" s="203"/>
    </row>
    <row r="21" spans="1:17" s="204" customFormat="1" ht="12.75" customHeight="1">
      <c r="A21" s="24"/>
      <c r="B21" s="168" t="s">
        <v>213</v>
      </c>
      <c r="C21" s="166"/>
      <c r="D21" s="166"/>
      <c r="E21" s="167"/>
      <c r="F21" s="64"/>
      <c r="G21" s="137">
        <v>0</v>
      </c>
      <c r="H21" s="54"/>
      <c r="I21" s="54">
        <f t="shared" si="0"/>
        <v>0</v>
      </c>
      <c r="J21" s="54">
        <f t="shared" si="3"/>
        <v>0</v>
      </c>
      <c r="K21" s="54">
        <f t="shared" si="4"/>
        <v>0</v>
      </c>
      <c r="L21" s="203"/>
      <c r="M21" s="203"/>
      <c r="N21" s="203"/>
      <c r="O21" s="203"/>
      <c r="P21" s="203"/>
      <c r="Q21" s="203"/>
    </row>
    <row r="22" spans="1:17" s="204" customFormat="1" ht="12.75" customHeight="1">
      <c r="A22" s="24"/>
      <c r="B22" s="168" t="s">
        <v>214</v>
      </c>
      <c r="C22" s="166"/>
      <c r="D22" s="166"/>
      <c r="E22" s="167"/>
      <c r="F22" s="66"/>
      <c r="G22" s="137">
        <v>0</v>
      </c>
      <c r="H22" s="54"/>
      <c r="I22" s="54">
        <f t="shared" si="0"/>
        <v>0</v>
      </c>
      <c r="J22" s="54">
        <f t="shared" si="3"/>
        <v>0</v>
      </c>
      <c r="K22" s="54">
        <f t="shared" si="4"/>
        <v>0</v>
      </c>
      <c r="L22" s="203"/>
      <c r="M22" s="203"/>
      <c r="N22" s="203"/>
      <c r="O22" s="203"/>
      <c r="P22" s="203"/>
      <c r="Q22" s="203"/>
    </row>
    <row r="23" spans="1:17" s="204" customFormat="1" ht="12" customHeight="1">
      <c r="A23" s="24"/>
      <c r="B23" s="168" t="s">
        <v>215</v>
      </c>
      <c r="C23" s="166"/>
      <c r="D23" s="166"/>
      <c r="E23" s="167"/>
      <c r="F23" s="51"/>
      <c r="G23" s="137">
        <v>0</v>
      </c>
      <c r="H23" s="54"/>
      <c r="I23" s="54">
        <f t="shared" si="0"/>
        <v>0</v>
      </c>
      <c r="J23" s="54">
        <f t="shared" si="3"/>
        <v>0</v>
      </c>
      <c r="K23" s="54">
        <f t="shared" si="4"/>
        <v>0</v>
      </c>
      <c r="L23" s="203"/>
      <c r="M23" s="203"/>
      <c r="N23" s="203"/>
      <c r="O23" s="203"/>
      <c r="P23" s="203"/>
      <c r="Q23" s="203"/>
    </row>
    <row r="24" spans="1:17" s="204" customFormat="1" ht="12.75" customHeight="1">
      <c r="A24" s="24"/>
      <c r="B24" s="168" t="s">
        <v>216</v>
      </c>
      <c r="C24" s="166"/>
      <c r="D24" s="166"/>
      <c r="E24" s="167"/>
      <c r="F24" s="51"/>
      <c r="G24" s="137">
        <v>0</v>
      </c>
      <c r="H24" s="54"/>
      <c r="I24" s="54">
        <f t="shared" si="0"/>
        <v>0</v>
      </c>
      <c r="J24" s="54">
        <f t="shared" si="3"/>
        <v>0</v>
      </c>
      <c r="K24" s="54">
        <f t="shared" si="4"/>
        <v>0</v>
      </c>
      <c r="L24" s="203"/>
      <c r="M24" s="203"/>
      <c r="N24" s="203"/>
      <c r="O24" s="203"/>
      <c r="P24" s="203"/>
      <c r="Q24" s="203"/>
    </row>
    <row r="25" spans="1:17" s="204" customFormat="1" ht="12.75" customHeight="1">
      <c r="A25" s="24"/>
      <c r="B25" s="168" t="s">
        <v>217</v>
      </c>
      <c r="C25" s="166"/>
      <c r="D25" s="166"/>
      <c r="E25" s="167"/>
      <c r="F25" s="51"/>
      <c r="G25" s="137">
        <v>0</v>
      </c>
      <c r="H25" s="54"/>
      <c r="I25" s="54">
        <f t="shared" si="0"/>
        <v>0</v>
      </c>
      <c r="J25" s="54">
        <f t="shared" si="3"/>
        <v>0</v>
      </c>
      <c r="K25" s="54">
        <f t="shared" si="4"/>
        <v>0</v>
      </c>
      <c r="L25" s="203"/>
      <c r="M25" s="203"/>
      <c r="N25" s="203"/>
      <c r="O25" s="203"/>
      <c r="P25" s="203"/>
      <c r="Q25" s="203"/>
    </row>
    <row r="26" spans="1:17" s="204" customFormat="1" ht="12.75" customHeight="1">
      <c r="A26" s="24"/>
      <c r="B26" s="168" t="s">
        <v>218</v>
      </c>
      <c r="C26" s="166"/>
      <c r="D26" s="166"/>
      <c r="E26" s="167"/>
      <c r="F26" s="51"/>
      <c r="G26" s="137">
        <v>0</v>
      </c>
      <c r="H26" s="54"/>
      <c r="I26" s="54">
        <f t="shared" si="0"/>
        <v>0</v>
      </c>
      <c r="J26" s="54">
        <f t="shared" si="3"/>
        <v>0</v>
      </c>
      <c r="K26" s="54">
        <f t="shared" si="4"/>
        <v>0</v>
      </c>
      <c r="L26" s="203"/>
      <c r="M26" s="203"/>
      <c r="N26" s="203"/>
      <c r="O26" s="203"/>
      <c r="P26" s="203"/>
      <c r="Q26" s="203"/>
    </row>
    <row r="27" spans="1:17" s="204" customFormat="1" ht="12.75" customHeight="1">
      <c r="A27" s="24"/>
      <c r="B27" s="168" t="s">
        <v>156</v>
      </c>
      <c r="C27" s="166"/>
      <c r="D27" s="166"/>
      <c r="E27" s="167"/>
      <c r="F27" s="51"/>
      <c r="G27" s="137">
        <v>0</v>
      </c>
      <c r="H27" s="54"/>
      <c r="I27" s="54">
        <f t="shared" si="0"/>
        <v>0</v>
      </c>
      <c r="J27" s="54">
        <f t="shared" si="3"/>
        <v>0</v>
      </c>
      <c r="K27" s="54">
        <f t="shared" si="4"/>
        <v>0</v>
      </c>
      <c r="L27" s="203"/>
      <c r="M27" s="203"/>
      <c r="N27" s="203"/>
      <c r="O27" s="203"/>
      <c r="P27" s="203"/>
      <c r="Q27" s="203"/>
    </row>
    <row r="28" spans="1:17" s="204" customFormat="1" ht="12.75" customHeight="1">
      <c r="A28" s="24"/>
      <c r="B28" s="168" t="s">
        <v>223</v>
      </c>
      <c r="C28" s="166"/>
      <c r="D28" s="166"/>
      <c r="E28" s="167"/>
      <c r="F28" s="51"/>
      <c r="G28" s="137">
        <v>0</v>
      </c>
      <c r="H28" s="54"/>
      <c r="I28" s="54">
        <f t="shared" si="0"/>
        <v>0</v>
      </c>
      <c r="J28" s="54">
        <f t="shared" si="3"/>
        <v>0</v>
      </c>
      <c r="K28" s="54">
        <f t="shared" si="4"/>
        <v>0</v>
      </c>
      <c r="L28" s="203"/>
      <c r="M28" s="203"/>
      <c r="N28" s="203"/>
      <c r="O28" s="203"/>
      <c r="P28" s="203"/>
      <c r="Q28" s="203"/>
    </row>
    <row r="29" spans="1:17" s="204" customFormat="1" ht="12.75" customHeight="1">
      <c r="A29" s="24"/>
      <c r="B29" s="168" t="s">
        <v>219</v>
      </c>
      <c r="C29" s="166"/>
      <c r="D29" s="166"/>
      <c r="E29" s="167"/>
      <c r="F29" s="51"/>
      <c r="G29" s="137">
        <v>0</v>
      </c>
      <c r="H29" s="54"/>
      <c r="I29" s="54">
        <f t="shared" si="0"/>
        <v>0</v>
      </c>
      <c r="J29" s="54">
        <f t="shared" si="3"/>
        <v>0</v>
      </c>
      <c r="K29" s="54">
        <f aca="true" t="shared" si="5" ref="K29:K41">J29*(1+$K$8)</f>
        <v>0</v>
      </c>
      <c r="L29" s="203"/>
      <c r="M29" s="203"/>
      <c r="N29" s="203"/>
      <c r="O29" s="203"/>
      <c r="P29" s="203"/>
      <c r="Q29" s="203"/>
    </row>
    <row r="30" spans="1:17" s="204" customFormat="1" ht="12.75" customHeight="1">
      <c r="A30" s="24"/>
      <c r="B30" s="168" t="s">
        <v>91</v>
      </c>
      <c r="C30" s="166"/>
      <c r="D30" s="166"/>
      <c r="E30" s="167"/>
      <c r="F30" s="51"/>
      <c r="G30" s="137">
        <v>0</v>
      </c>
      <c r="H30" s="207"/>
      <c r="I30" s="54">
        <f t="shared" si="0"/>
        <v>0</v>
      </c>
      <c r="J30" s="54">
        <f aca="true" t="shared" si="6" ref="J30:J41">I30*(1+$J$8)</f>
        <v>0</v>
      </c>
      <c r="K30" s="54">
        <f t="shared" si="5"/>
        <v>0</v>
      </c>
      <c r="L30" s="203"/>
      <c r="M30" s="203"/>
      <c r="N30" s="203"/>
      <c r="O30" s="203"/>
      <c r="P30" s="203"/>
      <c r="Q30" s="203"/>
    </row>
    <row r="31" spans="2:11" ht="10.5">
      <c r="B31" s="205" t="s">
        <v>280</v>
      </c>
      <c r="C31" s="205"/>
      <c r="D31" s="205"/>
      <c r="E31" s="206"/>
      <c r="G31" s="137">
        <v>0</v>
      </c>
      <c r="H31" s="208"/>
      <c r="I31" s="54">
        <f t="shared" si="0"/>
        <v>0</v>
      </c>
      <c r="J31" s="54">
        <f t="shared" si="6"/>
        <v>0</v>
      </c>
      <c r="K31" s="54">
        <f t="shared" si="5"/>
        <v>0</v>
      </c>
    </row>
    <row r="32" spans="2:11" ht="10.5">
      <c r="B32" s="205" t="s">
        <v>281</v>
      </c>
      <c r="C32" s="205"/>
      <c r="D32" s="205"/>
      <c r="E32" s="206"/>
      <c r="G32" s="137">
        <v>0</v>
      </c>
      <c r="H32" s="208"/>
      <c r="I32" s="54">
        <f t="shared" si="0"/>
        <v>0</v>
      </c>
      <c r="J32" s="54">
        <f t="shared" si="6"/>
        <v>0</v>
      </c>
      <c r="K32" s="54">
        <f t="shared" si="5"/>
        <v>0</v>
      </c>
    </row>
    <row r="33" spans="2:11" ht="10.5">
      <c r="B33" s="205" t="s">
        <v>282</v>
      </c>
      <c r="C33" s="205"/>
      <c r="D33" s="205"/>
      <c r="E33" s="206"/>
      <c r="G33" s="137">
        <v>0</v>
      </c>
      <c r="H33" s="208"/>
      <c r="I33" s="54">
        <f t="shared" si="0"/>
        <v>0</v>
      </c>
      <c r="J33" s="54">
        <f t="shared" si="6"/>
        <v>0</v>
      </c>
      <c r="K33" s="54">
        <f t="shared" si="5"/>
        <v>0</v>
      </c>
    </row>
    <row r="34" spans="2:11" ht="10.5">
      <c r="B34" s="205" t="s">
        <v>283</v>
      </c>
      <c r="C34" s="205"/>
      <c r="D34" s="205"/>
      <c r="E34" s="206"/>
      <c r="G34" s="137">
        <v>0</v>
      </c>
      <c r="H34" s="208"/>
      <c r="I34" s="54">
        <f t="shared" si="0"/>
        <v>0</v>
      </c>
      <c r="J34" s="54">
        <f t="shared" si="6"/>
        <v>0</v>
      </c>
      <c r="K34" s="54">
        <f t="shared" si="5"/>
        <v>0</v>
      </c>
    </row>
    <row r="35" spans="2:11" ht="10.5">
      <c r="B35" s="205" t="s">
        <v>284</v>
      </c>
      <c r="C35" s="205"/>
      <c r="D35" s="205"/>
      <c r="E35" s="206"/>
      <c r="G35" s="137">
        <v>0</v>
      </c>
      <c r="H35" s="208"/>
      <c r="I35" s="54">
        <f t="shared" si="0"/>
        <v>0</v>
      </c>
      <c r="J35" s="54">
        <f t="shared" si="6"/>
        <v>0</v>
      </c>
      <c r="K35" s="54">
        <f t="shared" si="5"/>
        <v>0</v>
      </c>
    </row>
    <row r="36" spans="2:11" ht="10.5">
      <c r="B36" s="205" t="s">
        <v>285</v>
      </c>
      <c r="C36" s="205"/>
      <c r="D36" s="205"/>
      <c r="E36" s="206"/>
      <c r="G36" s="137">
        <v>0</v>
      </c>
      <c r="H36" s="208"/>
      <c r="I36" s="54">
        <f t="shared" si="0"/>
        <v>0</v>
      </c>
      <c r="J36" s="54">
        <f t="shared" si="6"/>
        <v>0</v>
      </c>
      <c r="K36" s="54">
        <f t="shared" si="5"/>
        <v>0</v>
      </c>
    </row>
    <row r="37" spans="2:11" ht="10.5">
      <c r="B37" s="205" t="s">
        <v>286</v>
      </c>
      <c r="C37" s="205"/>
      <c r="D37" s="205"/>
      <c r="E37" s="206"/>
      <c r="G37" s="137">
        <v>0</v>
      </c>
      <c r="H37" s="208"/>
      <c r="I37" s="54">
        <f t="shared" si="0"/>
        <v>0</v>
      </c>
      <c r="J37" s="54">
        <f t="shared" si="6"/>
        <v>0</v>
      </c>
      <c r="K37" s="54">
        <f t="shared" si="5"/>
        <v>0</v>
      </c>
    </row>
    <row r="38" spans="2:11" ht="10.5">
      <c r="B38" s="205" t="s">
        <v>287</v>
      </c>
      <c r="C38" s="205"/>
      <c r="D38" s="205"/>
      <c r="E38" s="206"/>
      <c r="G38" s="137">
        <v>0</v>
      </c>
      <c r="H38" s="208"/>
      <c r="I38" s="54">
        <f t="shared" si="0"/>
        <v>0</v>
      </c>
      <c r="J38" s="54">
        <f t="shared" si="6"/>
        <v>0</v>
      </c>
      <c r="K38" s="54">
        <f t="shared" si="5"/>
        <v>0</v>
      </c>
    </row>
    <row r="39" spans="2:11" ht="10.5">
      <c r="B39" s="205" t="s">
        <v>288</v>
      </c>
      <c r="C39" s="205"/>
      <c r="D39" s="205"/>
      <c r="E39" s="206"/>
      <c r="G39" s="137">
        <v>0</v>
      </c>
      <c r="H39" s="208"/>
      <c r="I39" s="54">
        <f t="shared" si="0"/>
        <v>0</v>
      </c>
      <c r="J39" s="54">
        <f t="shared" si="6"/>
        <v>0</v>
      </c>
      <c r="K39" s="54">
        <f t="shared" si="5"/>
        <v>0</v>
      </c>
    </row>
    <row r="40" spans="2:11" ht="10.5">
      <c r="B40" s="205" t="s">
        <v>289</v>
      </c>
      <c r="C40" s="205"/>
      <c r="D40" s="205"/>
      <c r="E40" s="206"/>
      <c r="G40" s="137">
        <v>0</v>
      </c>
      <c r="H40" s="208"/>
      <c r="I40" s="54">
        <f t="shared" si="0"/>
        <v>0</v>
      </c>
      <c r="J40" s="54">
        <f t="shared" si="6"/>
        <v>0</v>
      </c>
      <c r="K40" s="54">
        <f t="shared" si="5"/>
        <v>0</v>
      </c>
    </row>
    <row r="41" spans="2:11" ht="12" thickBot="1">
      <c r="B41" s="205" t="s">
        <v>290</v>
      </c>
      <c r="C41" s="205"/>
      <c r="D41" s="205"/>
      <c r="E41" s="206"/>
      <c r="G41" s="138">
        <v>0</v>
      </c>
      <c r="H41" s="208"/>
      <c r="I41" s="67">
        <f t="shared" si="0"/>
        <v>0</v>
      </c>
      <c r="J41" s="67">
        <f t="shared" si="6"/>
        <v>0</v>
      </c>
      <c r="K41" s="67">
        <f t="shared" si="5"/>
        <v>0</v>
      </c>
    </row>
    <row r="42" spans="1:17" ht="12.75" customHeight="1">
      <c r="A42" s="24" t="s">
        <v>220</v>
      </c>
      <c r="B42" s="24"/>
      <c r="C42" s="24"/>
      <c r="D42" s="24"/>
      <c r="E42" s="51"/>
      <c r="F42" s="51"/>
      <c r="G42" s="54">
        <f>SUM(G11:G41)</f>
        <v>0</v>
      </c>
      <c r="H42" s="54"/>
      <c r="I42" s="54">
        <f>SUM(I11:I41)</f>
        <v>0</v>
      </c>
      <c r="J42" s="54">
        <f>SUM(J11:J41)</f>
        <v>0</v>
      </c>
      <c r="K42" s="54">
        <f>SUM(K11:K41)</f>
        <v>0</v>
      </c>
      <c r="L42" s="45"/>
      <c r="M42" s="45"/>
      <c r="N42" s="45"/>
      <c r="O42" s="45"/>
      <c r="P42" s="45"/>
      <c r="Q42" s="45"/>
    </row>
    <row r="43" spans="1:17" ht="12.75" customHeight="1">
      <c r="A43" s="24"/>
      <c r="B43" s="24"/>
      <c r="C43" s="24"/>
      <c r="D43" s="24"/>
      <c r="E43" s="51"/>
      <c r="F43" s="51"/>
      <c r="G43" s="54"/>
      <c r="H43" s="54"/>
      <c r="I43" s="54"/>
      <c r="J43" s="54"/>
      <c r="K43" s="54"/>
      <c r="L43" s="45"/>
      <c r="M43" s="45"/>
      <c r="N43" s="45"/>
      <c r="O43" s="45"/>
      <c r="P43" s="45"/>
      <c r="Q43" s="45"/>
    </row>
    <row r="44" spans="1:17" ht="12.75" customHeight="1">
      <c r="A44" s="1" t="s">
        <v>224</v>
      </c>
      <c r="B44" s="24"/>
      <c r="C44" s="24"/>
      <c r="D44" s="24"/>
      <c r="E44" s="51"/>
      <c r="F44" s="51"/>
      <c r="G44" s="54"/>
      <c r="H44" s="54"/>
      <c r="I44" s="54"/>
      <c r="J44" s="54"/>
      <c r="K44" s="54"/>
      <c r="L44" s="45"/>
      <c r="M44" s="45"/>
      <c r="N44" s="45"/>
      <c r="O44" s="45"/>
      <c r="P44" s="45"/>
      <c r="Q44" s="45"/>
    </row>
    <row r="45" spans="1:17" ht="12.75" customHeight="1">
      <c r="A45" s="24"/>
      <c r="B45" s="24" t="s">
        <v>138</v>
      </c>
      <c r="C45" s="24"/>
      <c r="D45" s="24"/>
      <c r="E45" s="51"/>
      <c r="F45" s="51"/>
      <c r="G45"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45" s="54"/>
      <c r="I45" s="54">
        <f>G45*12</f>
        <v>0</v>
      </c>
      <c r="J45" s="54">
        <f>I45</f>
        <v>0</v>
      </c>
      <c r="K45" s="54">
        <f>J45</f>
        <v>0</v>
      </c>
      <c r="L45" s="45"/>
      <c r="M45" s="45"/>
      <c r="N45" s="45"/>
      <c r="O45" s="45"/>
      <c r="P45" s="45"/>
      <c r="Q45" s="45"/>
    </row>
    <row r="46" spans="1:17" ht="12.75" customHeight="1">
      <c r="A46" s="24"/>
      <c r="B46" s="24" t="s">
        <v>225</v>
      </c>
      <c r="C46" s="24"/>
      <c r="D46" s="24"/>
      <c r="E46" s="51"/>
      <c r="F46" s="51"/>
      <c r="G46" s="54"/>
      <c r="H46" s="54"/>
      <c r="I46" s="54"/>
      <c r="J46" s="54"/>
      <c r="K46" s="54"/>
      <c r="L46" s="45"/>
      <c r="M46" s="45"/>
      <c r="N46" s="45"/>
      <c r="O46" s="45"/>
      <c r="P46" s="45"/>
      <c r="Q46" s="45"/>
    </row>
    <row r="47" spans="1:17" ht="12.75" customHeight="1">
      <c r="A47" s="24"/>
      <c r="B47" s="24"/>
      <c r="C47" s="24" t="s">
        <v>164</v>
      </c>
      <c r="D47" s="24"/>
      <c r="E47" s="51"/>
      <c r="F47" s="51"/>
      <c r="G47" s="54">
        <f>'21. Amoritization Schedule'!S15/12</f>
        <v>0</v>
      </c>
      <c r="H47" s="54"/>
      <c r="I47" s="54">
        <f>'21. Amoritization Schedule'!S15</f>
        <v>0</v>
      </c>
      <c r="J47" s="54">
        <f>'21. Amoritization Schedule'!S19</f>
        <v>0</v>
      </c>
      <c r="K47" s="54">
        <f>'21. Amoritization Schedule'!S23</f>
        <v>0</v>
      </c>
      <c r="L47" s="45"/>
      <c r="M47" s="45"/>
      <c r="N47" s="45"/>
      <c r="O47" s="45"/>
      <c r="P47" s="45"/>
      <c r="Q47" s="45"/>
    </row>
    <row r="48" spans="1:17" ht="12.75" customHeight="1">
      <c r="A48" s="24"/>
      <c r="B48" s="24"/>
      <c r="C48" s="24" t="s">
        <v>70</v>
      </c>
      <c r="D48" s="24"/>
      <c r="E48" s="51"/>
      <c r="F48" s="51"/>
      <c r="G48" s="54">
        <f>'21. Amoritization Schedule'!S35/12</f>
        <v>0</v>
      </c>
      <c r="H48" s="54"/>
      <c r="I48" s="54">
        <f>'21. Amoritization Schedule'!S35</f>
        <v>0</v>
      </c>
      <c r="J48" s="54">
        <f>'21. Amoritization Schedule'!S39</f>
        <v>0</v>
      </c>
      <c r="K48" s="54">
        <f>'21. Amoritization Schedule'!S43</f>
        <v>0</v>
      </c>
      <c r="L48" s="45"/>
      <c r="M48" s="45"/>
      <c r="N48" s="45"/>
      <c r="O48" s="45"/>
      <c r="P48" s="45"/>
      <c r="Q48" s="45"/>
    </row>
    <row r="49" spans="1:17" ht="12.75" customHeight="1" thickBot="1">
      <c r="A49" s="24"/>
      <c r="B49" s="24"/>
      <c r="C49" s="24" t="s">
        <v>227</v>
      </c>
      <c r="D49" s="24"/>
      <c r="E49" s="51"/>
      <c r="F49" s="51"/>
      <c r="G49" s="67">
        <f>'9. Income Statement'!Q76/12</f>
        <v>0</v>
      </c>
      <c r="H49" s="54"/>
      <c r="I49" s="67">
        <f>'9. Income Statement'!Q76</f>
        <v>0</v>
      </c>
      <c r="J49" s="67">
        <v>0</v>
      </c>
      <c r="K49" s="67">
        <v>0</v>
      </c>
      <c r="L49" s="45"/>
      <c r="M49" s="45"/>
      <c r="N49" s="45"/>
      <c r="O49" s="45"/>
      <c r="P49" s="45"/>
      <c r="Q49" s="45"/>
    </row>
    <row r="50" spans="1:17" ht="12.75" customHeight="1">
      <c r="A50" s="24" t="s">
        <v>226</v>
      </c>
      <c r="B50" s="24"/>
      <c r="C50" s="24"/>
      <c r="D50" s="24"/>
      <c r="E50" s="51"/>
      <c r="F50" s="51"/>
      <c r="G50" s="62">
        <f>SUM(G45:G49)</f>
        <v>0</v>
      </c>
      <c r="H50" s="62"/>
      <c r="I50" s="62">
        <f>SUM(I45:I49)</f>
        <v>0</v>
      </c>
      <c r="J50" s="62">
        <f>SUM(J45:J49)</f>
        <v>0</v>
      </c>
      <c r="K50" s="62">
        <f>SUM(K45:K49)</f>
        <v>0</v>
      </c>
      <c r="L50" s="45"/>
      <c r="M50" s="45"/>
      <c r="N50" s="45"/>
      <c r="O50" s="45"/>
      <c r="P50" s="45"/>
      <c r="Q50" s="45"/>
    </row>
    <row r="51" spans="1:17" ht="18" customHeight="1" thickBot="1">
      <c r="A51" s="24"/>
      <c r="B51" s="24"/>
      <c r="C51" s="24"/>
      <c r="D51" s="24"/>
      <c r="E51" s="51"/>
      <c r="F51" s="51"/>
      <c r="G51" s="68"/>
      <c r="H51" s="58"/>
      <c r="I51" s="68"/>
      <c r="J51" s="68"/>
      <c r="K51" s="68"/>
      <c r="L51" s="45"/>
      <c r="M51" s="45"/>
      <c r="N51" s="45"/>
      <c r="O51" s="45"/>
      <c r="P51" s="45"/>
      <c r="Q51" s="45"/>
    </row>
    <row r="52" spans="1:17" ht="18" customHeight="1" thickBot="1">
      <c r="A52" s="24" t="s">
        <v>88</v>
      </c>
      <c r="B52" s="24"/>
      <c r="C52" s="24"/>
      <c r="D52" s="24"/>
      <c r="E52" s="51"/>
      <c r="F52" s="51"/>
      <c r="G52" s="92">
        <f>G42+G50</f>
        <v>0</v>
      </c>
      <c r="H52" s="54"/>
      <c r="I52" s="92">
        <f>I42+I50</f>
        <v>0</v>
      </c>
      <c r="J52" s="92">
        <f>J42+J50</f>
        <v>0</v>
      </c>
      <c r="K52" s="92">
        <f>K42+K50</f>
        <v>0</v>
      </c>
      <c r="L52" s="45"/>
      <c r="M52" s="45"/>
      <c r="N52" s="45"/>
      <c r="O52" s="45"/>
      <c r="P52" s="45"/>
      <c r="Q52" s="45"/>
    </row>
    <row r="53" spans="1:17" ht="12.75" customHeight="1" thickTop="1">
      <c r="A53" s="24"/>
      <c r="B53" s="24"/>
      <c r="C53" s="24"/>
      <c r="D53" s="24"/>
      <c r="E53" s="51"/>
      <c r="F53" s="51"/>
      <c r="G53" s="51"/>
      <c r="H53" s="51"/>
      <c r="I53" s="51"/>
      <c r="J53" s="51"/>
      <c r="K53" s="51"/>
      <c r="L53" s="45"/>
      <c r="M53" s="45"/>
      <c r="N53" s="45"/>
      <c r="O53" s="45"/>
      <c r="P53" s="45"/>
      <c r="Q53" s="45"/>
    </row>
    <row r="54" spans="5:17" ht="12.75" customHeight="1">
      <c r="E54" s="45"/>
      <c r="F54" s="45"/>
      <c r="G54" s="45"/>
      <c r="H54" s="51"/>
      <c r="I54" s="45"/>
      <c r="J54" s="45"/>
      <c r="K54" s="45"/>
      <c r="L54" s="45"/>
      <c r="M54" s="45"/>
      <c r="N54" s="45"/>
      <c r="O54" s="45"/>
      <c r="P54" s="45"/>
      <c r="Q54" s="45"/>
    </row>
    <row r="55" spans="5:17" ht="12.75" customHeight="1">
      <c r="E55" s="45"/>
      <c r="F55" s="45"/>
      <c r="G55" s="45"/>
      <c r="H55" s="51"/>
      <c r="I55" s="45"/>
      <c r="J55" s="45"/>
      <c r="K55" s="45"/>
      <c r="L55" s="45"/>
      <c r="M55" s="45"/>
      <c r="N55" s="45"/>
      <c r="O55" s="45"/>
      <c r="P55" s="45"/>
      <c r="Q55" s="45"/>
    </row>
    <row r="56" spans="5:17" ht="12.75" customHeight="1">
      <c r="E56" s="45"/>
      <c r="F56" s="45"/>
      <c r="G56" s="45"/>
      <c r="H56" s="51"/>
      <c r="I56" s="45"/>
      <c r="J56" s="45"/>
      <c r="K56" s="45"/>
      <c r="L56" s="45"/>
      <c r="M56" s="45"/>
      <c r="N56" s="45"/>
      <c r="O56" s="45"/>
      <c r="P56" s="45"/>
      <c r="Q56" s="45"/>
    </row>
    <row r="57" spans="5:17" ht="12.75" customHeight="1">
      <c r="E57" s="45"/>
      <c r="F57" s="45"/>
      <c r="G57" s="45"/>
      <c r="H57" s="51"/>
      <c r="I57" s="45"/>
      <c r="J57" s="45"/>
      <c r="K57" s="45"/>
      <c r="L57" s="45"/>
      <c r="M57" s="45"/>
      <c r="N57" s="45"/>
      <c r="O57" s="45"/>
      <c r="P57" s="45"/>
      <c r="Q57" s="45"/>
    </row>
    <row r="58" spans="5:17" ht="12.75" customHeight="1">
      <c r="E58" s="45"/>
      <c r="F58" s="45"/>
      <c r="G58" s="45"/>
      <c r="H58" s="51"/>
      <c r="I58" s="45"/>
      <c r="J58" s="45"/>
      <c r="K58" s="45"/>
      <c r="L58" s="45"/>
      <c r="M58" s="45"/>
      <c r="N58" s="45"/>
      <c r="O58" s="45"/>
      <c r="P58" s="45"/>
      <c r="Q58" s="45"/>
    </row>
    <row r="59" spans="5:17" ht="12.75" customHeight="1">
      <c r="E59" s="45"/>
      <c r="F59" s="45"/>
      <c r="G59" s="45"/>
      <c r="H59" s="51"/>
      <c r="I59" s="45"/>
      <c r="J59" s="45"/>
      <c r="K59" s="45"/>
      <c r="L59" s="45"/>
      <c r="M59" s="45"/>
      <c r="N59" s="45"/>
      <c r="O59" s="45"/>
      <c r="P59" s="45"/>
      <c r="Q59" s="45"/>
    </row>
    <row r="60" spans="5:17" ht="12.75" customHeight="1">
      <c r="E60" s="45"/>
      <c r="F60" s="45"/>
      <c r="G60" s="45"/>
      <c r="H60" s="51"/>
      <c r="I60" s="45"/>
      <c r="J60" s="45"/>
      <c r="K60" s="45"/>
      <c r="L60" s="45"/>
      <c r="M60" s="45"/>
      <c r="N60" s="45"/>
      <c r="O60" s="45"/>
      <c r="P60" s="45"/>
      <c r="Q60" s="45"/>
    </row>
    <row r="61" spans="5:17" ht="12.75" customHeight="1">
      <c r="E61" s="45"/>
      <c r="F61" s="45"/>
      <c r="G61" s="45"/>
      <c r="H61" s="51"/>
      <c r="I61" s="45"/>
      <c r="J61" s="45"/>
      <c r="K61" s="45"/>
      <c r="L61" s="45"/>
      <c r="M61" s="45"/>
      <c r="N61" s="45"/>
      <c r="O61" s="45"/>
      <c r="P61" s="45"/>
      <c r="Q61" s="45"/>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rintOptions/>
  <pageMargins left="0.75" right="0.75" top="1" bottom="1" header="0.5" footer="0.5"/>
  <pageSetup blackAndWhite="1" horizontalDpi="300" verticalDpi="300" orientation="landscape" scale="75"/>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E27" sqref="E27"/>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
      <c r="A1" s="5">
        <f>'1. Required Start-Up Funds'!A1</f>
        <v>0</v>
      </c>
      <c r="T1" s="16">
        <f ca="1">NOW()</f>
        <v>40890.565717592595</v>
      </c>
    </row>
    <row r="2" ht="15">
      <c r="A2" s="5" t="s">
        <v>44</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46</v>
      </c>
      <c r="B6" s="70"/>
      <c r="C6" s="70"/>
      <c r="D6" s="70"/>
      <c r="E6" s="71" t="s">
        <v>183</v>
      </c>
      <c r="F6" s="72" t="s">
        <v>48</v>
      </c>
      <c r="G6" s="71"/>
      <c r="H6" s="240">
        <f>'2. Salaries and Wages'!I6</f>
        <v>40909</v>
      </c>
      <c r="I6" s="240">
        <f>'2. Salaries and Wages'!J6</f>
        <v>40940</v>
      </c>
      <c r="J6" s="240">
        <f>'2. Salaries and Wages'!K6</f>
        <v>40971</v>
      </c>
      <c r="K6" s="240">
        <f>'2. Salaries and Wages'!L6</f>
        <v>41002</v>
      </c>
      <c r="L6" s="240">
        <f>'2. Salaries and Wages'!M6</f>
        <v>41033</v>
      </c>
      <c r="M6" s="240">
        <f>'2. Salaries and Wages'!N6</f>
        <v>41064</v>
      </c>
      <c r="N6" s="240">
        <f>'2. Salaries and Wages'!O6</f>
        <v>41095</v>
      </c>
      <c r="O6" s="240">
        <f>'2. Salaries and Wages'!P6</f>
        <v>41126</v>
      </c>
      <c r="P6" s="240">
        <f>'2. Salaries and Wages'!Q6</f>
        <v>41157</v>
      </c>
      <c r="Q6" s="240">
        <f>'2. Salaries and Wages'!R6</f>
        <v>41188</v>
      </c>
      <c r="R6" s="240">
        <f>'2. Salaries and Wages'!S6</f>
        <v>41219</v>
      </c>
      <c r="S6" s="240">
        <f>'2. Salaries and Wages'!T6</f>
        <v>41250</v>
      </c>
      <c r="T6" s="73" t="s">
        <v>30</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73" t="s">
        <v>36</v>
      </c>
      <c r="B8" s="150"/>
      <c r="C8" s="150"/>
      <c r="D8" s="150"/>
      <c r="E8" s="74"/>
      <c r="F8" s="74"/>
      <c r="G8" s="74"/>
      <c r="H8" s="28"/>
      <c r="I8" s="28"/>
      <c r="J8" s="28"/>
      <c r="K8" s="28"/>
      <c r="L8" s="28"/>
      <c r="M8" s="28"/>
      <c r="N8" s="28"/>
      <c r="O8" s="28"/>
      <c r="P8" s="28"/>
      <c r="Q8" s="28"/>
      <c r="R8" s="28"/>
      <c r="S8" s="28"/>
      <c r="T8" s="28"/>
    </row>
    <row r="9" spans="1:20" ht="12.75" customHeight="1">
      <c r="A9" s="27"/>
      <c r="B9" s="27" t="s">
        <v>77</v>
      </c>
      <c r="C9" s="27"/>
      <c r="D9" s="28"/>
      <c r="E9" s="149">
        <v>0</v>
      </c>
      <c r="F9" s="75">
        <v>1</v>
      </c>
      <c r="G9" s="75"/>
      <c r="H9" s="28"/>
      <c r="I9" s="28"/>
      <c r="J9" s="28"/>
      <c r="K9" s="28"/>
      <c r="L9" s="28"/>
      <c r="M9" s="28"/>
      <c r="N9" s="28"/>
      <c r="O9" s="28"/>
      <c r="P9" s="28"/>
      <c r="Q9" s="28"/>
      <c r="R9" s="28"/>
      <c r="S9" s="28"/>
      <c r="T9" s="28"/>
    </row>
    <row r="10" spans="1:20" ht="12.75" customHeight="1">
      <c r="A10" s="27"/>
      <c r="B10" s="27" t="s">
        <v>78</v>
      </c>
      <c r="C10" s="27"/>
      <c r="D10" s="28"/>
      <c r="E10" s="148">
        <v>0</v>
      </c>
      <c r="F10" s="76">
        <f>IF(E9&gt;0,E10/E9,0)</f>
        <v>0</v>
      </c>
      <c r="G10" s="75"/>
      <c r="H10" s="28"/>
      <c r="I10" s="28"/>
      <c r="J10" s="28"/>
      <c r="K10" s="28"/>
      <c r="L10" s="28"/>
      <c r="M10" s="28"/>
      <c r="N10" s="28"/>
      <c r="O10" s="28"/>
      <c r="P10" s="28"/>
      <c r="Q10" s="28"/>
      <c r="R10" s="28"/>
      <c r="S10" s="28"/>
      <c r="T10" s="28"/>
    </row>
    <row r="11" spans="1:20" ht="12.75" customHeight="1">
      <c r="A11" s="27"/>
      <c r="B11" s="27" t="s">
        <v>45</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85</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43</v>
      </c>
      <c r="D13" s="28"/>
      <c r="E13" s="74"/>
      <c r="F13" s="74"/>
      <c r="G13" s="74"/>
      <c r="H13" s="93">
        <f>IF(H14=0,0,H14/$T$14)</f>
        <v>0</v>
      </c>
      <c r="I13" s="93">
        <f aca="true" t="shared" si="0" ref="I13:S13">IF(I14=0,0,I14/$T$14)</f>
        <v>0</v>
      </c>
      <c r="J13" s="93">
        <f t="shared" si="0"/>
        <v>0</v>
      </c>
      <c r="K13" s="93">
        <f t="shared" si="0"/>
        <v>0</v>
      </c>
      <c r="L13" s="93">
        <f t="shared" si="0"/>
        <v>0</v>
      </c>
      <c r="M13" s="93">
        <f t="shared" si="0"/>
        <v>0</v>
      </c>
      <c r="N13" s="93">
        <f t="shared" si="0"/>
        <v>0</v>
      </c>
      <c r="O13" s="93">
        <f t="shared" si="0"/>
        <v>0</v>
      </c>
      <c r="P13" s="93">
        <f t="shared" si="0"/>
        <v>0</v>
      </c>
      <c r="Q13" s="93">
        <f t="shared" si="0"/>
        <v>0</v>
      </c>
      <c r="R13" s="93">
        <f t="shared" si="0"/>
        <v>0</v>
      </c>
      <c r="S13" s="93">
        <f t="shared" si="0"/>
        <v>0</v>
      </c>
      <c r="T13" s="94">
        <f>SUM(H13:S13)</f>
        <v>0</v>
      </c>
    </row>
    <row r="14" spans="1:20" ht="12.75" customHeight="1">
      <c r="A14" s="27"/>
      <c r="B14" s="27"/>
      <c r="C14" s="27" t="s">
        <v>86</v>
      </c>
      <c r="D14" s="28"/>
      <c r="E14" s="74"/>
      <c r="F14" s="74"/>
      <c r="G14" s="74"/>
      <c r="H14" s="145">
        <v>0</v>
      </c>
      <c r="I14" s="145">
        <v>0</v>
      </c>
      <c r="J14" s="145">
        <v>0</v>
      </c>
      <c r="K14" s="145">
        <v>0</v>
      </c>
      <c r="L14" s="145">
        <v>0</v>
      </c>
      <c r="M14" s="145">
        <v>0</v>
      </c>
      <c r="N14" s="145">
        <v>0</v>
      </c>
      <c r="O14" s="145">
        <v>0</v>
      </c>
      <c r="P14" s="145">
        <v>0</v>
      </c>
      <c r="Q14" s="145">
        <v>0</v>
      </c>
      <c r="R14" s="145">
        <v>0</v>
      </c>
      <c r="S14" s="145">
        <v>0</v>
      </c>
      <c r="T14" s="78">
        <f>SUM(H14:S14)</f>
        <v>0</v>
      </c>
    </row>
    <row r="15" spans="1:20" ht="12.75" customHeight="1">
      <c r="A15" s="27"/>
      <c r="B15" s="27"/>
      <c r="C15" s="27" t="s">
        <v>292</v>
      </c>
      <c r="D15" s="28"/>
      <c r="E15" s="147">
        <v>0.1</v>
      </c>
      <c r="F15" s="79"/>
      <c r="G15" s="75"/>
      <c r="H15" s="146">
        <f>IF($E$15=0,H14,(1+$E$15)*H14)</f>
        <v>0</v>
      </c>
      <c r="I15" s="146">
        <f aca="true" t="shared" si="1" ref="I15:S15">IF($E$15=0,I14,(1+$E$15)*I14)</f>
        <v>0</v>
      </c>
      <c r="J15" s="146">
        <f t="shared" si="1"/>
        <v>0</v>
      </c>
      <c r="K15" s="146">
        <f t="shared" si="1"/>
        <v>0</v>
      </c>
      <c r="L15" s="146">
        <f t="shared" si="1"/>
        <v>0</v>
      </c>
      <c r="M15" s="146">
        <f t="shared" si="1"/>
        <v>0</v>
      </c>
      <c r="N15" s="146">
        <f t="shared" si="1"/>
        <v>0</v>
      </c>
      <c r="O15" s="146">
        <f t="shared" si="1"/>
        <v>0</v>
      </c>
      <c r="P15" s="146">
        <f t="shared" si="1"/>
        <v>0</v>
      </c>
      <c r="Q15" s="146">
        <f t="shared" si="1"/>
        <v>0</v>
      </c>
      <c r="R15" s="146">
        <f t="shared" si="1"/>
        <v>0</v>
      </c>
      <c r="S15" s="146">
        <f t="shared" si="1"/>
        <v>0</v>
      </c>
      <c r="T15" s="78">
        <f>SUM(H15:S15)</f>
        <v>0</v>
      </c>
    </row>
    <row r="16" spans="1:20" ht="12.75" customHeight="1">
      <c r="A16" s="28"/>
      <c r="B16" s="27"/>
      <c r="C16" s="27" t="s">
        <v>98</v>
      </c>
      <c r="D16" s="28"/>
      <c r="E16" s="147">
        <v>0.1</v>
      </c>
      <c r="F16" s="74"/>
      <c r="G16" s="75"/>
      <c r="H16" s="146">
        <f>IF($E$16=0,H15,(1+$E$16)*H15)</f>
        <v>0</v>
      </c>
      <c r="I16" s="146">
        <f aca="true" t="shared" si="2" ref="I16:S16">IF($E$16=0,I15,(1+$E$16)*I15)</f>
        <v>0</v>
      </c>
      <c r="J16" s="146">
        <f t="shared" si="2"/>
        <v>0</v>
      </c>
      <c r="K16" s="146">
        <f t="shared" si="2"/>
        <v>0</v>
      </c>
      <c r="L16" s="146">
        <f t="shared" si="2"/>
        <v>0</v>
      </c>
      <c r="M16" s="146">
        <f t="shared" si="2"/>
        <v>0</v>
      </c>
      <c r="N16" s="146">
        <f t="shared" si="2"/>
        <v>0</v>
      </c>
      <c r="O16" s="146">
        <f t="shared" si="2"/>
        <v>0</v>
      </c>
      <c r="P16" s="146">
        <f t="shared" si="2"/>
        <v>0</v>
      </c>
      <c r="Q16" s="146">
        <f t="shared" si="2"/>
        <v>0</v>
      </c>
      <c r="R16" s="146">
        <f t="shared" si="2"/>
        <v>0</v>
      </c>
      <c r="S16" s="146">
        <f t="shared" si="2"/>
        <v>0</v>
      </c>
      <c r="T16" s="78">
        <f>SUM(H16:S16)</f>
        <v>0</v>
      </c>
    </row>
    <row r="17" spans="1:20" ht="12.75" customHeight="1" outlineLevel="1">
      <c r="A17" s="28"/>
      <c r="B17" s="27" t="s">
        <v>47</v>
      </c>
      <c r="C17" s="27"/>
      <c r="D17" s="28"/>
      <c r="E17" s="147">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42</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79</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80</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81</v>
      </c>
      <c r="C22" s="27"/>
      <c r="D22" s="28"/>
      <c r="E22" s="83">
        <f>E17*'3. Fixed Operating Expenses'!I52</f>
        <v>0</v>
      </c>
      <c r="F22" s="75"/>
      <c r="G22" s="75"/>
      <c r="H22" s="28"/>
      <c r="I22" s="28"/>
      <c r="J22" s="28"/>
      <c r="K22" s="28"/>
      <c r="L22" s="28"/>
      <c r="M22" s="28"/>
      <c r="N22" s="28"/>
      <c r="O22" s="28"/>
      <c r="P22" s="28"/>
      <c r="Q22" s="28"/>
      <c r="R22" s="28"/>
      <c r="S22" s="28"/>
      <c r="T22" s="28"/>
    </row>
    <row r="23" spans="1:20" ht="12.75" customHeight="1" outlineLevel="1" thickBot="1">
      <c r="A23" s="27"/>
      <c r="B23" s="27" t="s">
        <v>82</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83</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84</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73" t="s">
        <v>37</v>
      </c>
      <c r="B30" s="150"/>
      <c r="C30" s="150"/>
      <c r="D30" s="150"/>
      <c r="E30" s="74"/>
      <c r="F30" s="74"/>
      <c r="G30" s="74"/>
      <c r="H30" s="28"/>
      <c r="I30" s="28"/>
      <c r="J30" s="28"/>
      <c r="K30" s="28"/>
      <c r="L30" s="28"/>
      <c r="M30" s="28"/>
      <c r="N30" s="28"/>
      <c r="O30" s="28"/>
      <c r="P30" s="28"/>
      <c r="Q30" s="28"/>
      <c r="R30" s="28"/>
      <c r="S30" s="28"/>
      <c r="T30" s="28"/>
    </row>
    <row r="31" spans="1:20" ht="12.75" customHeight="1" outlineLevel="1">
      <c r="A31" s="27"/>
      <c r="B31" s="27" t="s">
        <v>77</v>
      </c>
      <c r="C31" s="27"/>
      <c r="D31" s="28"/>
      <c r="E31" s="149">
        <v>0</v>
      </c>
      <c r="F31" s="75">
        <v>1</v>
      </c>
      <c r="G31" s="75"/>
      <c r="H31" s="28"/>
      <c r="I31" s="28"/>
      <c r="J31" s="28"/>
      <c r="K31" s="28"/>
      <c r="L31" s="28"/>
      <c r="M31" s="28"/>
      <c r="N31" s="28"/>
      <c r="O31" s="28"/>
      <c r="P31" s="28"/>
      <c r="Q31" s="28"/>
      <c r="R31" s="28"/>
      <c r="S31" s="28"/>
      <c r="T31" s="28"/>
    </row>
    <row r="32" spans="1:20" ht="12.75" customHeight="1" outlineLevel="1">
      <c r="A32" s="27"/>
      <c r="B32" s="27" t="s">
        <v>78</v>
      </c>
      <c r="C32" s="27"/>
      <c r="D32" s="28"/>
      <c r="E32" s="148">
        <v>0</v>
      </c>
      <c r="F32" s="76">
        <f>IF(E31&gt;0,E32/E31,0)</f>
        <v>0</v>
      </c>
      <c r="G32" s="75"/>
      <c r="H32" s="28"/>
      <c r="I32" s="28"/>
      <c r="J32" s="28"/>
      <c r="K32" s="28"/>
      <c r="L32" s="28"/>
      <c r="M32" s="28"/>
      <c r="N32" s="28"/>
      <c r="O32" s="28"/>
      <c r="P32" s="28"/>
      <c r="Q32" s="28"/>
      <c r="R32" s="28"/>
      <c r="S32" s="28"/>
      <c r="T32" s="28"/>
    </row>
    <row r="33" spans="1:20" ht="12.75" customHeight="1" outlineLevel="1">
      <c r="A33" s="27"/>
      <c r="B33" s="27" t="s">
        <v>45</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85</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43</v>
      </c>
      <c r="D35" s="28"/>
      <c r="E35" s="74"/>
      <c r="F35" s="74"/>
      <c r="G35" s="74"/>
      <c r="H35" s="93">
        <f>IF(H36=0,0,H36/$T$36)</f>
        <v>0</v>
      </c>
      <c r="I35" s="93">
        <f aca="true" t="shared" si="3" ref="I35:S35">IF(I36=0,0,I36/$T$36)</f>
        <v>0</v>
      </c>
      <c r="J35" s="93">
        <f t="shared" si="3"/>
        <v>0</v>
      </c>
      <c r="K35" s="93">
        <f t="shared" si="3"/>
        <v>0</v>
      </c>
      <c r="L35" s="93">
        <f t="shared" si="3"/>
        <v>0</v>
      </c>
      <c r="M35" s="93">
        <f t="shared" si="3"/>
        <v>0</v>
      </c>
      <c r="N35" s="93">
        <f t="shared" si="3"/>
        <v>0</v>
      </c>
      <c r="O35" s="93">
        <f t="shared" si="3"/>
        <v>0</v>
      </c>
      <c r="P35" s="93">
        <f t="shared" si="3"/>
        <v>0</v>
      </c>
      <c r="Q35" s="93">
        <f t="shared" si="3"/>
        <v>0</v>
      </c>
      <c r="R35" s="93">
        <f t="shared" si="3"/>
        <v>0</v>
      </c>
      <c r="S35" s="93">
        <f t="shared" si="3"/>
        <v>0</v>
      </c>
      <c r="T35" s="94">
        <f>SUM(H35:S35)</f>
        <v>0</v>
      </c>
    </row>
    <row r="36" spans="1:20" ht="12.75" customHeight="1" outlineLevel="1">
      <c r="A36" s="27"/>
      <c r="B36" s="27"/>
      <c r="C36" s="27" t="s">
        <v>86</v>
      </c>
      <c r="D36" s="28"/>
      <c r="E36" s="74"/>
      <c r="F36" s="74"/>
      <c r="G36" s="74"/>
      <c r="H36" s="145">
        <v>0</v>
      </c>
      <c r="I36" s="145">
        <v>0</v>
      </c>
      <c r="J36" s="145">
        <v>0</v>
      </c>
      <c r="K36" s="145">
        <v>0</v>
      </c>
      <c r="L36" s="145">
        <v>0</v>
      </c>
      <c r="M36" s="145">
        <v>0</v>
      </c>
      <c r="N36" s="145">
        <v>0</v>
      </c>
      <c r="O36" s="145">
        <v>0</v>
      </c>
      <c r="P36" s="145">
        <v>0</v>
      </c>
      <c r="Q36" s="145">
        <v>0</v>
      </c>
      <c r="R36" s="145">
        <v>0</v>
      </c>
      <c r="S36" s="145">
        <v>0</v>
      </c>
      <c r="T36" s="78">
        <f>SUM(H36:S36)</f>
        <v>0</v>
      </c>
    </row>
    <row r="37" spans="1:20" ht="12.75" customHeight="1" outlineLevel="1">
      <c r="A37" s="27"/>
      <c r="B37" s="27"/>
      <c r="C37" s="27" t="s">
        <v>292</v>
      </c>
      <c r="D37" s="28"/>
      <c r="E37" s="147">
        <v>0.1</v>
      </c>
      <c r="F37" s="79"/>
      <c r="G37" s="75"/>
      <c r="H37" s="146">
        <f>IF($E$15=0,H36,(1+$E$37)*H36)</f>
        <v>0</v>
      </c>
      <c r="I37" s="146">
        <f aca="true" t="shared" si="4" ref="I37:S37">IF($E$15=0,I36,(1+$E$37)*I36)</f>
        <v>0</v>
      </c>
      <c r="J37" s="146">
        <f t="shared" si="4"/>
        <v>0</v>
      </c>
      <c r="K37" s="146">
        <f t="shared" si="4"/>
        <v>0</v>
      </c>
      <c r="L37" s="146">
        <f t="shared" si="4"/>
        <v>0</v>
      </c>
      <c r="M37" s="146">
        <f t="shared" si="4"/>
        <v>0</v>
      </c>
      <c r="N37" s="146">
        <f t="shared" si="4"/>
        <v>0</v>
      </c>
      <c r="O37" s="146">
        <f t="shared" si="4"/>
        <v>0</v>
      </c>
      <c r="P37" s="146">
        <f t="shared" si="4"/>
        <v>0</v>
      </c>
      <c r="Q37" s="146">
        <f t="shared" si="4"/>
        <v>0</v>
      </c>
      <c r="R37" s="146">
        <f t="shared" si="4"/>
        <v>0</v>
      </c>
      <c r="S37" s="146">
        <f t="shared" si="4"/>
        <v>0</v>
      </c>
      <c r="T37" s="78">
        <f>SUM(H37:S37)</f>
        <v>0</v>
      </c>
    </row>
    <row r="38" spans="1:20" ht="12.75" customHeight="1" outlineLevel="1">
      <c r="A38" s="28"/>
      <c r="B38" s="27"/>
      <c r="C38" s="27" t="s">
        <v>98</v>
      </c>
      <c r="D38" s="28"/>
      <c r="E38" s="147">
        <v>0.1</v>
      </c>
      <c r="F38" s="74"/>
      <c r="G38" s="75"/>
      <c r="H38" s="146">
        <f>IF($E$16=0,H37,(1+$E$38)*H37)</f>
        <v>0</v>
      </c>
      <c r="I38" s="146">
        <f aca="true" t="shared" si="5" ref="I38:S38">IF($E$16=0,I37,(1+$E$38)*I37)</f>
        <v>0</v>
      </c>
      <c r="J38" s="146">
        <f t="shared" si="5"/>
        <v>0</v>
      </c>
      <c r="K38" s="146">
        <f t="shared" si="5"/>
        <v>0</v>
      </c>
      <c r="L38" s="146">
        <f t="shared" si="5"/>
        <v>0</v>
      </c>
      <c r="M38" s="146">
        <f t="shared" si="5"/>
        <v>0</v>
      </c>
      <c r="N38" s="146">
        <f t="shared" si="5"/>
        <v>0</v>
      </c>
      <c r="O38" s="146">
        <f t="shared" si="5"/>
        <v>0</v>
      </c>
      <c r="P38" s="146">
        <f t="shared" si="5"/>
        <v>0</v>
      </c>
      <c r="Q38" s="146">
        <f t="shared" si="5"/>
        <v>0</v>
      </c>
      <c r="R38" s="146">
        <f t="shared" si="5"/>
        <v>0</v>
      </c>
      <c r="S38" s="146">
        <f t="shared" si="5"/>
        <v>0</v>
      </c>
      <c r="T38" s="78">
        <f>SUM(H38:S38)</f>
        <v>0</v>
      </c>
    </row>
    <row r="39" spans="1:20" ht="12.75" customHeight="1" outlineLevel="2">
      <c r="A39" s="28"/>
      <c r="B39" s="27" t="s">
        <v>47</v>
      </c>
      <c r="C39" s="27"/>
      <c r="D39" s="28"/>
      <c r="E39" s="147">
        <f>(1-E17)/5</f>
        <v>0.1</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42</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79</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80</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81</v>
      </c>
      <c r="C44" s="27"/>
      <c r="D44" s="28"/>
      <c r="E44" s="83">
        <f>E39*'3. Fixed Operating Expenses'!I52</f>
        <v>0</v>
      </c>
      <c r="F44" s="75"/>
      <c r="G44" s="75"/>
      <c r="H44" s="28"/>
      <c r="I44" s="28"/>
      <c r="J44" s="28"/>
      <c r="K44" s="28"/>
      <c r="L44" s="28"/>
      <c r="M44" s="28"/>
      <c r="N44" s="28"/>
      <c r="O44" s="28"/>
      <c r="P44" s="28"/>
      <c r="Q44" s="28"/>
      <c r="R44" s="28"/>
      <c r="S44" s="28"/>
      <c r="T44" s="28"/>
    </row>
    <row r="45" spans="1:20" ht="12.75" customHeight="1" outlineLevel="2" thickBot="1">
      <c r="A45" s="27"/>
      <c r="B45" s="27" t="s">
        <v>82</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83</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84</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printOptions/>
  <pageMargins left="0.75" right="0.75" top="1" bottom="1" header="0.5" footer="0.5"/>
  <pageSetup blackAndWhite="1" horizontalDpi="300" verticalDpi="300" orientation="landscape" scale="75"/>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E37" sqref="E37"/>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
      <c r="A1" s="5">
        <f>'1. Required Start-Up Funds'!A1</f>
        <v>0</v>
      </c>
      <c r="T1" s="16">
        <f ca="1">NOW()</f>
        <v>40890.565717592595</v>
      </c>
    </row>
    <row r="2" ht="15">
      <c r="A2" s="5" t="s">
        <v>267</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46</v>
      </c>
      <c r="B6" s="70"/>
      <c r="C6" s="70"/>
      <c r="D6" s="70"/>
      <c r="E6" s="71" t="s">
        <v>183</v>
      </c>
      <c r="F6" s="72" t="s">
        <v>48</v>
      </c>
      <c r="G6" s="71"/>
      <c r="H6" s="256">
        <f>'4. Projected Sales Forecast'!H6</f>
        <v>40909</v>
      </c>
      <c r="I6" s="256">
        <f>'4. Projected Sales Forecast'!I6</f>
        <v>40940</v>
      </c>
      <c r="J6" s="256">
        <f>'4. Projected Sales Forecast'!J6</f>
        <v>40971</v>
      </c>
      <c r="K6" s="256">
        <f>'4. Projected Sales Forecast'!K6</f>
        <v>41002</v>
      </c>
      <c r="L6" s="256">
        <f>'4. Projected Sales Forecast'!L6</f>
        <v>41033</v>
      </c>
      <c r="M6" s="256">
        <f>'4. Projected Sales Forecast'!M6</f>
        <v>41064</v>
      </c>
      <c r="N6" s="256">
        <f>'4. Projected Sales Forecast'!N6</f>
        <v>41095</v>
      </c>
      <c r="O6" s="256">
        <f>'4. Projected Sales Forecast'!O6</f>
        <v>41126</v>
      </c>
      <c r="P6" s="256">
        <f>'4. Projected Sales Forecast'!P6</f>
        <v>41157</v>
      </c>
      <c r="Q6" s="256">
        <f>'4. Projected Sales Forecast'!Q6</f>
        <v>41188</v>
      </c>
      <c r="R6" s="256">
        <f>'4. Projected Sales Forecast'!R6</f>
        <v>41219</v>
      </c>
      <c r="S6" s="256">
        <f>'4. Projected Sales Forecast'!S6</f>
        <v>41250</v>
      </c>
      <c r="T6" s="73" t="s">
        <v>30</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73" t="s">
        <v>38</v>
      </c>
      <c r="B8" s="150"/>
      <c r="C8" s="150"/>
      <c r="D8" s="150"/>
      <c r="E8" s="74"/>
      <c r="F8" s="74"/>
      <c r="G8" s="74"/>
      <c r="H8" s="28"/>
      <c r="I8" s="28"/>
      <c r="J8" s="28"/>
      <c r="K8" s="28"/>
      <c r="L8" s="28"/>
      <c r="M8" s="28"/>
      <c r="N8" s="28"/>
      <c r="O8" s="28"/>
      <c r="P8" s="28"/>
      <c r="Q8" s="28"/>
      <c r="R8" s="28"/>
      <c r="S8" s="28"/>
      <c r="T8" s="28"/>
    </row>
    <row r="9" spans="1:20" ht="12.75" customHeight="1">
      <c r="A9" s="27"/>
      <c r="B9" s="27" t="s">
        <v>77</v>
      </c>
      <c r="C9" s="27"/>
      <c r="D9" s="28"/>
      <c r="E9" s="149">
        <v>0</v>
      </c>
      <c r="F9" s="75">
        <v>1</v>
      </c>
      <c r="G9" s="75"/>
      <c r="H9" s="28"/>
      <c r="I9" s="28"/>
      <c r="J9" s="28"/>
      <c r="K9" s="28"/>
      <c r="L9" s="28"/>
      <c r="M9" s="28"/>
      <c r="N9" s="28"/>
      <c r="O9" s="28"/>
      <c r="P9" s="28"/>
      <c r="Q9" s="28"/>
      <c r="R9" s="28"/>
      <c r="S9" s="28"/>
      <c r="T9" s="28"/>
    </row>
    <row r="10" spans="1:20" ht="12.75" customHeight="1">
      <c r="A10" s="27"/>
      <c r="B10" s="27" t="s">
        <v>78</v>
      </c>
      <c r="C10" s="27"/>
      <c r="D10" s="28"/>
      <c r="E10" s="148">
        <v>0</v>
      </c>
      <c r="F10" s="76">
        <f>IF(E9&gt;0,E10/E9,0)</f>
        <v>0</v>
      </c>
      <c r="G10" s="75"/>
      <c r="H10" s="28"/>
      <c r="I10" s="28"/>
      <c r="J10" s="28"/>
      <c r="K10" s="28"/>
      <c r="L10" s="28"/>
      <c r="M10" s="28"/>
      <c r="N10" s="28"/>
      <c r="O10" s="28"/>
      <c r="P10" s="28"/>
      <c r="Q10" s="28"/>
      <c r="R10" s="28"/>
      <c r="S10" s="28"/>
      <c r="T10" s="28"/>
    </row>
    <row r="11" spans="1:20" ht="12.75" customHeight="1">
      <c r="A11" s="27"/>
      <c r="B11" s="27" t="s">
        <v>45</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85</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43</v>
      </c>
      <c r="D13" s="28"/>
      <c r="E13" s="74"/>
      <c r="F13" s="74"/>
      <c r="G13" s="74"/>
      <c r="H13" s="93">
        <f>IF(H14=0,0,H14/$T$14)</f>
        <v>0</v>
      </c>
      <c r="I13" s="93">
        <f aca="true" t="shared" si="0" ref="I13:S13">IF(I14=0,0,I14/$T$14)</f>
        <v>0</v>
      </c>
      <c r="J13" s="93">
        <f t="shared" si="0"/>
        <v>0</v>
      </c>
      <c r="K13" s="93">
        <f t="shared" si="0"/>
        <v>0</v>
      </c>
      <c r="L13" s="93">
        <f t="shared" si="0"/>
        <v>0</v>
      </c>
      <c r="M13" s="93">
        <f t="shared" si="0"/>
        <v>0</v>
      </c>
      <c r="N13" s="93">
        <f t="shared" si="0"/>
        <v>0</v>
      </c>
      <c r="O13" s="93">
        <f t="shared" si="0"/>
        <v>0</v>
      </c>
      <c r="P13" s="93">
        <f t="shared" si="0"/>
        <v>0</v>
      </c>
      <c r="Q13" s="93">
        <f t="shared" si="0"/>
        <v>0</v>
      </c>
      <c r="R13" s="93">
        <f t="shared" si="0"/>
        <v>0</v>
      </c>
      <c r="S13" s="93">
        <f t="shared" si="0"/>
        <v>0</v>
      </c>
      <c r="T13" s="94">
        <f>SUM(H13:S13)</f>
        <v>0</v>
      </c>
    </row>
    <row r="14" spans="1:20" ht="12.75" customHeight="1">
      <c r="A14" s="27"/>
      <c r="B14" s="27"/>
      <c r="C14" s="27" t="s">
        <v>86</v>
      </c>
      <c r="D14" s="28"/>
      <c r="E14" s="74"/>
      <c r="F14" s="74"/>
      <c r="G14" s="74"/>
      <c r="H14" s="145">
        <v>0</v>
      </c>
      <c r="I14" s="145">
        <v>0</v>
      </c>
      <c r="J14" s="145">
        <v>0</v>
      </c>
      <c r="K14" s="145">
        <v>0</v>
      </c>
      <c r="L14" s="145">
        <v>0</v>
      </c>
      <c r="M14" s="145">
        <v>0</v>
      </c>
      <c r="N14" s="145">
        <v>0</v>
      </c>
      <c r="O14" s="145">
        <v>0</v>
      </c>
      <c r="P14" s="145">
        <v>0</v>
      </c>
      <c r="Q14" s="145">
        <v>0</v>
      </c>
      <c r="R14" s="145">
        <v>0</v>
      </c>
      <c r="S14" s="145">
        <v>0</v>
      </c>
      <c r="T14" s="78">
        <f>SUM(H14:S14)</f>
        <v>0</v>
      </c>
    </row>
    <row r="15" spans="1:20" ht="12.75" customHeight="1">
      <c r="A15" s="27"/>
      <c r="B15" s="27"/>
      <c r="C15" s="27" t="s">
        <v>292</v>
      </c>
      <c r="D15" s="28"/>
      <c r="E15" s="147">
        <v>0.1</v>
      </c>
      <c r="F15" s="79"/>
      <c r="G15" s="75"/>
      <c r="H15" s="146">
        <f aca="true" t="shared" si="1" ref="H15:S15">IF($E$15=0,H14,(1+$E$15)*H14)</f>
        <v>0</v>
      </c>
      <c r="I15" s="146">
        <f t="shared" si="1"/>
        <v>0</v>
      </c>
      <c r="J15" s="146">
        <f t="shared" si="1"/>
        <v>0</v>
      </c>
      <c r="K15" s="146">
        <f t="shared" si="1"/>
        <v>0</v>
      </c>
      <c r="L15" s="146">
        <f t="shared" si="1"/>
        <v>0</v>
      </c>
      <c r="M15" s="146">
        <f t="shared" si="1"/>
        <v>0</v>
      </c>
      <c r="N15" s="146">
        <f t="shared" si="1"/>
        <v>0</v>
      </c>
      <c r="O15" s="146">
        <f t="shared" si="1"/>
        <v>0</v>
      </c>
      <c r="P15" s="146">
        <f t="shared" si="1"/>
        <v>0</v>
      </c>
      <c r="Q15" s="146">
        <f t="shared" si="1"/>
        <v>0</v>
      </c>
      <c r="R15" s="146">
        <f t="shared" si="1"/>
        <v>0</v>
      </c>
      <c r="S15" s="146">
        <f t="shared" si="1"/>
        <v>0</v>
      </c>
      <c r="T15" s="78">
        <f>SUM(H15:S15)</f>
        <v>0</v>
      </c>
    </row>
    <row r="16" spans="1:20" ht="12.75" customHeight="1">
      <c r="A16" s="28"/>
      <c r="B16" s="27"/>
      <c r="C16" s="27" t="s">
        <v>98</v>
      </c>
      <c r="D16" s="28"/>
      <c r="E16" s="147">
        <v>0.1</v>
      </c>
      <c r="F16" s="74"/>
      <c r="G16" s="75"/>
      <c r="H16" s="146">
        <f aca="true" t="shared" si="2" ref="H16:S16">IF($E$16=0,H15,(1+$E$16)*H15)</f>
        <v>0</v>
      </c>
      <c r="I16" s="146">
        <f t="shared" si="2"/>
        <v>0</v>
      </c>
      <c r="J16" s="146">
        <f t="shared" si="2"/>
        <v>0</v>
      </c>
      <c r="K16" s="146">
        <f t="shared" si="2"/>
        <v>0</v>
      </c>
      <c r="L16" s="146">
        <f t="shared" si="2"/>
        <v>0</v>
      </c>
      <c r="M16" s="146">
        <f t="shared" si="2"/>
        <v>0</v>
      </c>
      <c r="N16" s="146">
        <f t="shared" si="2"/>
        <v>0</v>
      </c>
      <c r="O16" s="146">
        <f t="shared" si="2"/>
        <v>0</v>
      </c>
      <c r="P16" s="146">
        <f t="shared" si="2"/>
        <v>0</v>
      </c>
      <c r="Q16" s="146">
        <f t="shared" si="2"/>
        <v>0</v>
      </c>
      <c r="R16" s="146">
        <f t="shared" si="2"/>
        <v>0</v>
      </c>
      <c r="S16" s="146">
        <f t="shared" si="2"/>
        <v>0</v>
      </c>
      <c r="T16" s="78">
        <f>SUM(H16:S16)</f>
        <v>0</v>
      </c>
    </row>
    <row r="17" spans="1:20" ht="12.75" customHeight="1" outlineLevel="1">
      <c r="A17" s="28"/>
      <c r="B17" s="27" t="s">
        <v>47</v>
      </c>
      <c r="C17" s="27"/>
      <c r="D17" s="28"/>
      <c r="E17" s="147">
        <f>(1-('4. Projected Sales Forecast'!E17+'4. Projected Sales Forecast'!E39))/4</f>
        <v>0.1</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42</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79</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80</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81</v>
      </c>
      <c r="C22" s="27"/>
      <c r="D22" s="28"/>
      <c r="E22" s="83">
        <f>E17*'3. Fixed Operating Expenses'!I52</f>
        <v>0</v>
      </c>
      <c r="F22" s="75"/>
      <c r="G22" s="75"/>
      <c r="H22" s="28"/>
      <c r="I22" s="28"/>
      <c r="J22" s="28"/>
      <c r="K22" s="28"/>
      <c r="L22" s="28"/>
      <c r="M22" s="28"/>
      <c r="N22" s="28"/>
      <c r="O22" s="28"/>
      <c r="P22" s="28"/>
      <c r="Q22" s="28"/>
      <c r="R22" s="28"/>
      <c r="S22" s="28"/>
      <c r="T22" s="28"/>
    </row>
    <row r="23" spans="1:20" ht="12.75" customHeight="1" outlineLevel="1" thickBot="1">
      <c r="A23" s="27"/>
      <c r="B23" s="27" t="s">
        <v>82</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83</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84</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73" t="s">
        <v>39</v>
      </c>
      <c r="B30" s="150"/>
      <c r="C30" s="150"/>
      <c r="D30" s="150"/>
      <c r="E30" s="74"/>
      <c r="F30" s="74"/>
      <c r="G30" s="74"/>
      <c r="H30" s="28"/>
      <c r="I30" s="28"/>
      <c r="J30" s="28"/>
      <c r="K30" s="28"/>
      <c r="L30" s="28"/>
      <c r="M30" s="28"/>
      <c r="N30" s="28"/>
      <c r="O30" s="28"/>
      <c r="P30" s="28"/>
      <c r="Q30" s="28"/>
      <c r="R30" s="28"/>
      <c r="S30" s="28"/>
      <c r="T30" s="28"/>
    </row>
    <row r="31" spans="1:20" ht="12.75" customHeight="1" outlineLevel="1">
      <c r="A31" s="27"/>
      <c r="B31" s="27" t="s">
        <v>77</v>
      </c>
      <c r="C31" s="27"/>
      <c r="D31" s="28"/>
      <c r="E31" s="149">
        <v>0</v>
      </c>
      <c r="F31" s="75">
        <v>1</v>
      </c>
      <c r="G31" s="75"/>
      <c r="H31" s="28"/>
      <c r="I31" s="28"/>
      <c r="J31" s="28"/>
      <c r="K31" s="28"/>
      <c r="L31" s="28"/>
      <c r="M31" s="28"/>
      <c r="N31" s="28"/>
      <c r="O31" s="28"/>
      <c r="P31" s="28"/>
      <c r="Q31" s="28"/>
      <c r="R31" s="28"/>
      <c r="S31" s="28"/>
      <c r="T31" s="28"/>
    </row>
    <row r="32" spans="1:20" ht="12.75" customHeight="1" outlineLevel="1">
      <c r="A32" s="27"/>
      <c r="B32" s="27" t="s">
        <v>78</v>
      </c>
      <c r="C32" s="27"/>
      <c r="D32" s="28"/>
      <c r="E32" s="148">
        <v>0</v>
      </c>
      <c r="F32" s="76">
        <f>IF(E31&gt;0,E32/E31,0)</f>
        <v>0</v>
      </c>
      <c r="G32" s="75"/>
      <c r="H32" s="28"/>
      <c r="I32" s="28"/>
      <c r="J32" s="28"/>
      <c r="K32" s="28"/>
      <c r="L32" s="28"/>
      <c r="M32" s="28"/>
      <c r="N32" s="28"/>
      <c r="O32" s="28"/>
      <c r="P32" s="28"/>
      <c r="Q32" s="28"/>
      <c r="R32" s="28"/>
      <c r="S32" s="28"/>
      <c r="T32" s="28"/>
    </row>
    <row r="33" spans="1:20" ht="12.75" customHeight="1" outlineLevel="1">
      <c r="A33" s="27"/>
      <c r="B33" s="27" t="s">
        <v>45</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85</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43</v>
      </c>
      <c r="D35" s="28"/>
      <c r="E35" s="74"/>
      <c r="F35" s="74"/>
      <c r="G35" s="74"/>
      <c r="H35" s="93">
        <f>IF(H36=0,0,H36/$T$36)</f>
        <v>0</v>
      </c>
      <c r="I35" s="93">
        <f aca="true" t="shared" si="3" ref="I35:S35">IF(I36=0,0,I36/$T$36)</f>
        <v>0</v>
      </c>
      <c r="J35" s="93">
        <f t="shared" si="3"/>
        <v>0</v>
      </c>
      <c r="K35" s="93">
        <f t="shared" si="3"/>
        <v>0</v>
      </c>
      <c r="L35" s="93">
        <f t="shared" si="3"/>
        <v>0</v>
      </c>
      <c r="M35" s="93">
        <f t="shared" si="3"/>
        <v>0</v>
      </c>
      <c r="N35" s="93">
        <f t="shared" si="3"/>
        <v>0</v>
      </c>
      <c r="O35" s="93">
        <f t="shared" si="3"/>
        <v>0</v>
      </c>
      <c r="P35" s="93">
        <f t="shared" si="3"/>
        <v>0</v>
      </c>
      <c r="Q35" s="93">
        <f t="shared" si="3"/>
        <v>0</v>
      </c>
      <c r="R35" s="93">
        <f t="shared" si="3"/>
        <v>0</v>
      </c>
      <c r="S35" s="93">
        <f t="shared" si="3"/>
        <v>0</v>
      </c>
      <c r="T35" s="94">
        <f>SUM(H35:S35)</f>
        <v>0</v>
      </c>
    </row>
    <row r="36" spans="1:20" ht="12.75" customHeight="1" outlineLevel="1">
      <c r="A36" s="27"/>
      <c r="B36" s="27"/>
      <c r="C36" s="27" t="s">
        <v>86</v>
      </c>
      <c r="D36" s="28"/>
      <c r="E36" s="74"/>
      <c r="F36" s="74"/>
      <c r="G36" s="74"/>
      <c r="H36" s="145">
        <v>0</v>
      </c>
      <c r="I36" s="145">
        <v>0</v>
      </c>
      <c r="J36" s="145">
        <v>0</v>
      </c>
      <c r="K36" s="145">
        <v>0</v>
      </c>
      <c r="L36" s="145">
        <v>0</v>
      </c>
      <c r="M36" s="145">
        <v>0</v>
      </c>
      <c r="N36" s="145">
        <v>0</v>
      </c>
      <c r="O36" s="145">
        <v>0</v>
      </c>
      <c r="P36" s="145">
        <v>0</v>
      </c>
      <c r="Q36" s="145">
        <v>0</v>
      </c>
      <c r="R36" s="145">
        <v>0</v>
      </c>
      <c r="S36" s="145">
        <v>0</v>
      </c>
      <c r="T36" s="78">
        <f>SUM(H36:S36)</f>
        <v>0</v>
      </c>
    </row>
    <row r="37" spans="1:20" ht="12.75" customHeight="1" outlineLevel="1">
      <c r="A37" s="27"/>
      <c r="B37" s="27"/>
      <c r="C37" s="27" t="s">
        <v>292</v>
      </c>
      <c r="D37" s="28"/>
      <c r="E37" s="147">
        <v>0.1</v>
      </c>
      <c r="F37" s="79"/>
      <c r="G37" s="75"/>
      <c r="H37" s="146">
        <f>IF($E$15=0,H36,(1+$E$37)*H36)</f>
        <v>0</v>
      </c>
      <c r="I37" s="146">
        <f aca="true" t="shared" si="4" ref="I37:S37">IF($E$15=0,I36,(1+$E$37)*I36)</f>
        <v>0</v>
      </c>
      <c r="J37" s="146">
        <f t="shared" si="4"/>
        <v>0</v>
      </c>
      <c r="K37" s="146">
        <f t="shared" si="4"/>
        <v>0</v>
      </c>
      <c r="L37" s="146">
        <f t="shared" si="4"/>
        <v>0</v>
      </c>
      <c r="M37" s="146">
        <f t="shared" si="4"/>
        <v>0</v>
      </c>
      <c r="N37" s="146">
        <f t="shared" si="4"/>
        <v>0</v>
      </c>
      <c r="O37" s="146">
        <f t="shared" si="4"/>
        <v>0</v>
      </c>
      <c r="P37" s="146">
        <f t="shared" si="4"/>
        <v>0</v>
      </c>
      <c r="Q37" s="146">
        <f t="shared" si="4"/>
        <v>0</v>
      </c>
      <c r="R37" s="146">
        <f t="shared" si="4"/>
        <v>0</v>
      </c>
      <c r="S37" s="146">
        <f t="shared" si="4"/>
        <v>0</v>
      </c>
      <c r="T37" s="78">
        <f>SUM(H37:S37)</f>
        <v>0</v>
      </c>
    </row>
    <row r="38" spans="1:20" ht="12.75" customHeight="1" outlineLevel="1">
      <c r="A38" s="28"/>
      <c r="B38" s="27"/>
      <c r="C38" s="27" t="s">
        <v>98</v>
      </c>
      <c r="D38" s="28"/>
      <c r="E38" s="147">
        <v>0.1</v>
      </c>
      <c r="F38" s="74"/>
      <c r="G38" s="75"/>
      <c r="H38" s="146">
        <f>IF($E$16=0,H37,(1+$E$38)*H37)</f>
        <v>0</v>
      </c>
      <c r="I38" s="146">
        <f aca="true" t="shared" si="5" ref="I38:S38">IF($E$16=0,I37,(1+$E$38)*I37)</f>
        <v>0</v>
      </c>
      <c r="J38" s="146">
        <f t="shared" si="5"/>
        <v>0</v>
      </c>
      <c r="K38" s="146">
        <f t="shared" si="5"/>
        <v>0</v>
      </c>
      <c r="L38" s="146">
        <f t="shared" si="5"/>
        <v>0</v>
      </c>
      <c r="M38" s="146">
        <f t="shared" si="5"/>
        <v>0</v>
      </c>
      <c r="N38" s="146">
        <f t="shared" si="5"/>
        <v>0</v>
      </c>
      <c r="O38" s="146">
        <f t="shared" si="5"/>
        <v>0</v>
      </c>
      <c r="P38" s="146">
        <f t="shared" si="5"/>
        <v>0</v>
      </c>
      <c r="Q38" s="146">
        <f t="shared" si="5"/>
        <v>0</v>
      </c>
      <c r="R38" s="146">
        <f t="shared" si="5"/>
        <v>0</v>
      </c>
      <c r="S38" s="146">
        <f t="shared" si="5"/>
        <v>0</v>
      </c>
      <c r="T38" s="78">
        <f>SUM(H38:S38)</f>
        <v>0</v>
      </c>
    </row>
    <row r="39" spans="1:20" ht="12.75" customHeight="1" outlineLevel="2">
      <c r="A39" s="28"/>
      <c r="B39" s="27" t="s">
        <v>47</v>
      </c>
      <c r="C39" s="27"/>
      <c r="D39" s="28"/>
      <c r="E39" s="151">
        <f>(1-('4. Projected Sales Forecast'!E17+'4. Projected Sales Forecast'!E39+'5. Projected Sales Forecast (2)'!E17))/3</f>
        <v>0.10000000000000002</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42</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79</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80</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81</v>
      </c>
      <c r="C44" s="27"/>
      <c r="D44" s="28"/>
      <c r="E44" s="83">
        <f>E39*'3. Fixed Operating Expenses'!I52</f>
        <v>0</v>
      </c>
      <c r="F44" s="75"/>
      <c r="G44" s="75"/>
      <c r="H44" s="28"/>
      <c r="I44" s="28"/>
      <c r="J44" s="28"/>
      <c r="K44" s="28"/>
      <c r="L44" s="28"/>
      <c r="M44" s="28"/>
      <c r="N44" s="28"/>
      <c r="O44" s="28"/>
      <c r="P44" s="28"/>
      <c r="Q44" s="28"/>
      <c r="R44" s="28"/>
      <c r="S44" s="28"/>
      <c r="T44" s="28"/>
    </row>
    <row r="45" spans="1:20" ht="12.75" customHeight="1" outlineLevel="2" thickBot="1">
      <c r="A45" s="27"/>
      <c r="B45" s="27" t="s">
        <v>82</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83</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84</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7.xml><?xml version="1.0" encoding="utf-8"?>
<worksheet xmlns="http://schemas.openxmlformats.org/spreadsheetml/2006/main" xmlns:r="http://schemas.openxmlformats.org/officeDocument/2006/relationships">
  <dimension ref="A1:T54"/>
  <sheetViews>
    <sheetView showGridLines="0" zoomScalePageLayoutView="0" workbookViewId="0" topLeftCell="A19">
      <selection activeCell="E32" sqref="E32"/>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
      <c r="A1" s="5">
        <f>'1. Required Start-Up Funds'!A1</f>
        <v>0</v>
      </c>
      <c r="T1" s="16">
        <f ca="1">NOW()</f>
        <v>40890.565717592595</v>
      </c>
    </row>
    <row r="2" ht="15">
      <c r="A2" s="5" t="s">
        <v>267</v>
      </c>
    </row>
    <row r="3" spans="1:20" ht="12.75" customHeight="1">
      <c r="A3" s="26"/>
      <c r="D3" s="26"/>
      <c r="E3" s="172"/>
      <c r="F3" s="172"/>
      <c r="G3" s="172"/>
      <c r="H3" s="26"/>
      <c r="I3" s="26"/>
      <c r="J3" s="26"/>
      <c r="K3" s="26"/>
      <c r="L3" s="26"/>
      <c r="M3" s="26"/>
      <c r="N3" s="26"/>
      <c r="O3" s="26"/>
      <c r="P3" s="26"/>
      <c r="Q3" s="26"/>
      <c r="R3" s="26"/>
      <c r="S3" s="26"/>
      <c r="T3" s="26"/>
    </row>
    <row r="4" spans="1:20" ht="12.75" customHeight="1">
      <c r="A4" s="26"/>
      <c r="D4" s="26"/>
      <c r="E4" s="172"/>
      <c r="F4" s="172"/>
      <c r="G4" s="172"/>
      <c r="H4" s="26"/>
      <c r="I4" s="26"/>
      <c r="J4" s="26"/>
      <c r="K4" s="26"/>
      <c r="L4" s="26"/>
      <c r="M4" s="26"/>
      <c r="N4" s="26"/>
      <c r="O4" s="26"/>
      <c r="P4" s="26"/>
      <c r="Q4" s="26"/>
      <c r="R4" s="26"/>
      <c r="S4" s="26"/>
      <c r="T4" s="26"/>
    </row>
    <row r="5" spans="1:20" ht="12.75" customHeight="1">
      <c r="A5" s="26"/>
      <c r="D5" s="26"/>
      <c r="E5" s="172"/>
      <c r="F5" s="172"/>
      <c r="G5" s="172"/>
      <c r="H5" s="26"/>
      <c r="I5" s="26"/>
      <c r="J5" s="26"/>
      <c r="K5" s="26"/>
      <c r="L5" s="26"/>
      <c r="M5" s="26"/>
      <c r="N5" s="26"/>
      <c r="O5" s="26"/>
      <c r="P5" s="26"/>
      <c r="Q5" s="26"/>
      <c r="R5" s="26"/>
      <c r="S5" s="26"/>
      <c r="T5" s="26"/>
    </row>
    <row r="6" spans="1:20" s="1" customFormat="1" ht="12.75" customHeight="1" thickBot="1">
      <c r="A6" s="101" t="s">
        <v>46</v>
      </c>
      <c r="B6" s="101"/>
      <c r="C6" s="101"/>
      <c r="D6" s="101"/>
      <c r="E6" s="99" t="s">
        <v>183</v>
      </c>
      <c r="F6" s="100" t="s">
        <v>48</v>
      </c>
      <c r="G6" s="99"/>
      <c r="H6" s="257">
        <f>'4. Projected Sales Forecast'!H6</f>
        <v>40909</v>
      </c>
      <c r="I6" s="257">
        <f>'4. Projected Sales Forecast'!I6</f>
        <v>40940</v>
      </c>
      <c r="J6" s="257">
        <f>'4. Projected Sales Forecast'!J6</f>
        <v>40971</v>
      </c>
      <c r="K6" s="257">
        <f>'4. Projected Sales Forecast'!K6</f>
        <v>41002</v>
      </c>
      <c r="L6" s="257">
        <f>'4. Projected Sales Forecast'!L6</f>
        <v>41033</v>
      </c>
      <c r="M6" s="257">
        <f>'4. Projected Sales Forecast'!M6</f>
        <v>41064</v>
      </c>
      <c r="N6" s="257">
        <f>'4. Projected Sales Forecast'!N6</f>
        <v>41095</v>
      </c>
      <c r="O6" s="257">
        <f>'4. Projected Sales Forecast'!O6</f>
        <v>41126</v>
      </c>
      <c r="P6" s="257">
        <f>'4. Projected Sales Forecast'!P6</f>
        <v>41157</v>
      </c>
      <c r="Q6" s="257">
        <f>'4. Projected Sales Forecast'!Q6</f>
        <v>41188</v>
      </c>
      <c r="R6" s="257">
        <f>'4. Projected Sales Forecast'!R6</f>
        <v>41219</v>
      </c>
      <c r="S6" s="257">
        <f>'4. Projected Sales Forecast'!S6</f>
        <v>41250</v>
      </c>
      <c r="T6" s="48" t="s">
        <v>30</v>
      </c>
    </row>
    <row r="7" spans="1:20" ht="12.75" customHeight="1" thickTop="1">
      <c r="A7" s="26"/>
      <c r="D7" s="26"/>
      <c r="E7" s="172"/>
      <c r="F7" s="172"/>
      <c r="G7" s="172"/>
      <c r="H7" s="26"/>
      <c r="I7" s="26"/>
      <c r="J7" s="26"/>
      <c r="K7" s="26"/>
      <c r="L7" s="26"/>
      <c r="M7" s="26"/>
      <c r="N7" s="26"/>
      <c r="O7" s="26"/>
      <c r="P7" s="26"/>
      <c r="Q7" s="26"/>
      <c r="R7" s="26"/>
      <c r="S7" s="26"/>
      <c r="T7" s="26"/>
    </row>
    <row r="8" spans="1:20" ht="12.75" customHeight="1">
      <c r="A8" s="173" t="s">
        <v>40</v>
      </c>
      <c r="B8" s="173"/>
      <c r="C8" s="173"/>
      <c r="D8" s="173"/>
      <c r="E8" s="172"/>
      <c r="F8" s="172"/>
      <c r="G8" s="172"/>
      <c r="H8" s="26"/>
      <c r="I8" s="26"/>
      <c r="J8" s="26"/>
      <c r="K8" s="26"/>
      <c r="L8" s="26"/>
      <c r="M8" s="26"/>
      <c r="N8" s="26"/>
      <c r="O8" s="26"/>
      <c r="P8" s="26"/>
      <c r="Q8" s="26"/>
      <c r="R8" s="26"/>
      <c r="S8" s="26"/>
      <c r="T8" s="26"/>
    </row>
    <row r="9" spans="1:20" ht="12.75" customHeight="1">
      <c r="A9" s="1"/>
      <c r="B9" s="1" t="s">
        <v>77</v>
      </c>
      <c r="D9" s="26"/>
      <c r="E9" s="174">
        <v>0</v>
      </c>
      <c r="F9" s="175">
        <v>1</v>
      </c>
      <c r="G9" s="175"/>
      <c r="H9" s="26"/>
      <c r="I9" s="26"/>
      <c r="J9" s="26"/>
      <c r="K9" s="26"/>
      <c r="L9" s="26"/>
      <c r="M9" s="26"/>
      <c r="N9" s="26"/>
      <c r="O9" s="26"/>
      <c r="P9" s="26"/>
      <c r="Q9" s="26"/>
      <c r="R9" s="26"/>
      <c r="S9" s="26"/>
      <c r="T9" s="26"/>
    </row>
    <row r="10" spans="1:20" ht="12.75" customHeight="1">
      <c r="A10" s="1"/>
      <c r="B10" s="1" t="s">
        <v>78</v>
      </c>
      <c r="D10" s="26"/>
      <c r="E10" s="176">
        <v>0</v>
      </c>
      <c r="F10" s="177">
        <f>IF(E9&gt;0,E10/E9,0)</f>
        <v>0</v>
      </c>
      <c r="G10" s="175"/>
      <c r="H10" s="26"/>
      <c r="I10" s="26"/>
      <c r="J10" s="26"/>
      <c r="K10" s="26"/>
      <c r="L10" s="26"/>
      <c r="M10" s="26"/>
      <c r="N10" s="26"/>
      <c r="O10" s="26"/>
      <c r="P10" s="26"/>
      <c r="Q10" s="26"/>
      <c r="R10" s="26"/>
      <c r="S10" s="26"/>
      <c r="T10" s="26"/>
    </row>
    <row r="11" spans="1:20" ht="12.75" customHeight="1">
      <c r="A11" s="1"/>
      <c r="B11" s="1" t="s">
        <v>45</v>
      </c>
      <c r="D11" s="26"/>
      <c r="E11" s="178">
        <f>E9-E10</f>
        <v>0</v>
      </c>
      <c r="F11" s="175">
        <f>IF(E9&gt;0,E11/E9,0)</f>
        <v>0</v>
      </c>
      <c r="G11" s="175"/>
      <c r="H11" s="26"/>
      <c r="I11" s="26"/>
      <c r="J11" s="26"/>
      <c r="K11" s="26"/>
      <c r="L11" s="26"/>
      <c r="M11" s="26"/>
      <c r="N11" s="26"/>
      <c r="O11" s="26"/>
      <c r="P11" s="26"/>
      <c r="Q11" s="26"/>
      <c r="R11" s="26"/>
      <c r="S11" s="26"/>
      <c r="T11" s="26"/>
    </row>
    <row r="12" spans="1:20" ht="12.75" customHeight="1">
      <c r="A12" s="1"/>
      <c r="B12" s="1" t="s">
        <v>85</v>
      </c>
      <c r="D12" s="26"/>
      <c r="E12" s="172"/>
      <c r="F12" s="172"/>
      <c r="G12" s="172"/>
      <c r="H12" s="26"/>
      <c r="I12" s="26"/>
      <c r="J12" s="26"/>
      <c r="K12" s="26"/>
      <c r="L12" s="26"/>
      <c r="M12" s="26"/>
      <c r="N12" s="26"/>
      <c r="O12" s="26"/>
      <c r="P12" s="26"/>
      <c r="Q12" s="26"/>
      <c r="R12" s="26"/>
      <c r="S12" s="26"/>
      <c r="T12" s="26"/>
    </row>
    <row r="13" spans="1:20" ht="12.75" customHeight="1" thickBot="1">
      <c r="A13" s="1"/>
      <c r="C13" s="1" t="s">
        <v>43</v>
      </c>
      <c r="D13" s="26"/>
      <c r="E13" s="172"/>
      <c r="F13" s="172"/>
      <c r="G13" s="172"/>
      <c r="H13" s="179">
        <f aca="true" t="shared" si="0" ref="H13:S13">IF(H14=0,0,H14/$T$14)</f>
        <v>0</v>
      </c>
      <c r="I13" s="179">
        <f t="shared" si="0"/>
        <v>0</v>
      </c>
      <c r="J13" s="179">
        <f t="shared" si="0"/>
        <v>0</v>
      </c>
      <c r="K13" s="179">
        <f t="shared" si="0"/>
        <v>0</v>
      </c>
      <c r="L13" s="179">
        <f t="shared" si="0"/>
        <v>0</v>
      </c>
      <c r="M13" s="179">
        <f t="shared" si="0"/>
        <v>0</v>
      </c>
      <c r="N13" s="179">
        <f t="shared" si="0"/>
        <v>0</v>
      </c>
      <c r="O13" s="179">
        <f t="shared" si="0"/>
        <v>0</v>
      </c>
      <c r="P13" s="179">
        <f t="shared" si="0"/>
        <v>0</v>
      </c>
      <c r="Q13" s="179">
        <f t="shared" si="0"/>
        <v>0</v>
      </c>
      <c r="R13" s="179">
        <f t="shared" si="0"/>
        <v>0</v>
      </c>
      <c r="S13" s="179">
        <f t="shared" si="0"/>
        <v>0</v>
      </c>
      <c r="T13" s="180">
        <f>SUM(H13:S13)</f>
        <v>0</v>
      </c>
    </row>
    <row r="14" spans="1:20" ht="12.75" customHeight="1">
      <c r="A14" s="1"/>
      <c r="C14" s="1" t="s">
        <v>86</v>
      </c>
      <c r="D14" s="26"/>
      <c r="E14" s="172"/>
      <c r="F14" s="172"/>
      <c r="G14" s="172"/>
      <c r="H14" s="181">
        <v>0</v>
      </c>
      <c r="I14" s="181">
        <v>0</v>
      </c>
      <c r="J14" s="181">
        <v>0</v>
      </c>
      <c r="K14" s="181">
        <v>0</v>
      </c>
      <c r="L14" s="181">
        <v>0</v>
      </c>
      <c r="M14" s="181">
        <v>0</v>
      </c>
      <c r="N14" s="181">
        <v>0</v>
      </c>
      <c r="O14" s="181">
        <v>0</v>
      </c>
      <c r="P14" s="181">
        <v>0</v>
      </c>
      <c r="Q14" s="181">
        <v>0</v>
      </c>
      <c r="R14" s="181">
        <v>0</v>
      </c>
      <c r="S14" s="181">
        <v>0</v>
      </c>
      <c r="T14" s="182">
        <f>SUM(H14:S14)</f>
        <v>0</v>
      </c>
    </row>
    <row r="15" spans="1:20" ht="12.75" customHeight="1">
      <c r="A15" s="1"/>
      <c r="C15" s="1" t="s">
        <v>292</v>
      </c>
      <c r="D15" s="26"/>
      <c r="E15" s="183">
        <v>0.1</v>
      </c>
      <c r="F15" s="184"/>
      <c r="G15" s="175"/>
      <c r="H15" s="185">
        <f aca="true" t="shared" si="1" ref="H15:S15">IF($E$15=0,H14,(1+$E$15)*H14)</f>
        <v>0</v>
      </c>
      <c r="I15" s="185">
        <f t="shared" si="1"/>
        <v>0</v>
      </c>
      <c r="J15" s="185">
        <f t="shared" si="1"/>
        <v>0</v>
      </c>
      <c r="K15" s="185">
        <f t="shared" si="1"/>
        <v>0</v>
      </c>
      <c r="L15" s="185">
        <f t="shared" si="1"/>
        <v>0</v>
      </c>
      <c r="M15" s="185">
        <f t="shared" si="1"/>
        <v>0</v>
      </c>
      <c r="N15" s="185">
        <f t="shared" si="1"/>
        <v>0</v>
      </c>
      <c r="O15" s="185">
        <f t="shared" si="1"/>
        <v>0</v>
      </c>
      <c r="P15" s="185">
        <f t="shared" si="1"/>
        <v>0</v>
      </c>
      <c r="Q15" s="185">
        <f t="shared" si="1"/>
        <v>0</v>
      </c>
      <c r="R15" s="185">
        <f t="shared" si="1"/>
        <v>0</v>
      </c>
      <c r="S15" s="185">
        <f t="shared" si="1"/>
        <v>0</v>
      </c>
      <c r="T15" s="182">
        <f>SUM(H15:S15)</f>
        <v>0</v>
      </c>
    </row>
    <row r="16" spans="1:20" ht="12.75" customHeight="1">
      <c r="A16" s="26"/>
      <c r="C16" s="1" t="s">
        <v>98</v>
      </c>
      <c r="D16" s="26"/>
      <c r="E16" s="183">
        <v>0.1</v>
      </c>
      <c r="F16" s="172"/>
      <c r="G16" s="175"/>
      <c r="H16" s="185">
        <f aca="true" t="shared" si="2" ref="H16:S16">IF($E$16=0,H15,(1+$E$16)*H15)</f>
        <v>0</v>
      </c>
      <c r="I16" s="185">
        <f t="shared" si="2"/>
        <v>0</v>
      </c>
      <c r="J16" s="185">
        <f t="shared" si="2"/>
        <v>0</v>
      </c>
      <c r="K16" s="185">
        <f t="shared" si="2"/>
        <v>0</v>
      </c>
      <c r="L16" s="185">
        <f t="shared" si="2"/>
        <v>0</v>
      </c>
      <c r="M16" s="185">
        <f t="shared" si="2"/>
        <v>0</v>
      </c>
      <c r="N16" s="185">
        <f t="shared" si="2"/>
        <v>0</v>
      </c>
      <c r="O16" s="185">
        <f t="shared" si="2"/>
        <v>0</v>
      </c>
      <c r="P16" s="185">
        <f t="shared" si="2"/>
        <v>0</v>
      </c>
      <c r="Q16" s="185">
        <f t="shared" si="2"/>
        <v>0</v>
      </c>
      <c r="R16" s="185">
        <f t="shared" si="2"/>
        <v>0</v>
      </c>
      <c r="S16" s="185">
        <f t="shared" si="2"/>
        <v>0</v>
      </c>
      <c r="T16" s="182">
        <f>SUM(H16:S16)</f>
        <v>0</v>
      </c>
    </row>
    <row r="17" spans="1:20" ht="12.75" customHeight="1" outlineLevel="1">
      <c r="A17" s="26"/>
      <c r="B17" s="1" t="s">
        <v>47</v>
      </c>
      <c r="D17" s="26"/>
      <c r="E17" s="183">
        <f>(1-('4. Projected Sales Forecast'!E17+'4. Projected Sales Forecast'!E39+'5. Projected Sales Forecast (2)'!E17+'5. Projected Sales Forecast (2)'!E39))/2</f>
        <v>0.10000000000000003</v>
      </c>
      <c r="F17" s="172"/>
      <c r="G17" s="175"/>
      <c r="H17" s="186"/>
      <c r="I17" s="186"/>
      <c r="J17" s="186"/>
      <c r="K17" s="186"/>
      <c r="L17" s="186"/>
      <c r="M17" s="186"/>
      <c r="N17" s="186"/>
      <c r="O17" s="186"/>
      <c r="P17" s="186"/>
      <c r="Q17" s="186"/>
      <c r="R17" s="186"/>
      <c r="S17" s="186"/>
      <c r="T17" s="182"/>
    </row>
    <row r="18" spans="1:20" ht="12.75" customHeight="1" outlineLevel="1">
      <c r="A18" s="26"/>
      <c r="D18" s="26"/>
      <c r="E18" s="172"/>
      <c r="F18" s="172"/>
      <c r="G18" s="172"/>
      <c r="H18" s="26"/>
      <c r="I18" s="26"/>
      <c r="J18" s="26"/>
      <c r="K18" s="26"/>
      <c r="L18" s="26"/>
      <c r="M18" s="26"/>
      <c r="N18" s="26"/>
      <c r="O18" s="26"/>
      <c r="P18" s="26"/>
      <c r="Q18" s="26"/>
      <c r="R18" s="26"/>
      <c r="S18" s="26"/>
      <c r="T18" s="26"/>
    </row>
    <row r="19" spans="1:20" ht="12.75" customHeight="1" outlineLevel="1">
      <c r="A19" s="26"/>
      <c r="B19" s="1" t="s">
        <v>42</v>
      </c>
      <c r="D19" s="26"/>
      <c r="E19" s="187">
        <f>T14*E9</f>
        <v>0</v>
      </c>
      <c r="F19" s="175"/>
      <c r="G19" s="172"/>
      <c r="H19" s="26"/>
      <c r="I19" s="26"/>
      <c r="J19" s="26"/>
      <c r="K19" s="26"/>
      <c r="L19" s="26"/>
      <c r="M19" s="26"/>
      <c r="N19" s="26"/>
      <c r="O19" s="26"/>
      <c r="P19" s="26"/>
      <c r="Q19" s="26"/>
      <c r="R19" s="26"/>
      <c r="S19" s="26"/>
      <c r="T19" s="26"/>
    </row>
    <row r="20" spans="1:20" ht="12.75" customHeight="1" outlineLevel="1">
      <c r="A20" s="26"/>
      <c r="B20" s="1" t="s">
        <v>79</v>
      </c>
      <c r="D20" s="26"/>
      <c r="E20" s="188">
        <f>E10*T14</f>
        <v>0</v>
      </c>
      <c r="F20" s="175"/>
      <c r="G20" s="172"/>
      <c r="H20" s="26"/>
      <c r="I20" s="26"/>
      <c r="J20" s="26"/>
      <c r="K20" s="26"/>
      <c r="L20" s="26"/>
      <c r="M20" s="26"/>
      <c r="N20" s="26"/>
      <c r="O20" s="26"/>
      <c r="P20" s="26"/>
      <c r="Q20" s="26"/>
      <c r="R20" s="26"/>
      <c r="S20" s="26"/>
      <c r="T20" s="26"/>
    </row>
    <row r="21" spans="1:20" ht="12.75" customHeight="1" outlineLevel="1">
      <c r="A21" s="1"/>
      <c r="B21" s="1" t="s">
        <v>80</v>
      </c>
      <c r="D21" s="26"/>
      <c r="E21" s="189">
        <f>E19-E20</f>
        <v>0</v>
      </c>
      <c r="F21" s="175"/>
      <c r="G21" s="172"/>
      <c r="H21" s="26"/>
      <c r="I21" s="26"/>
      <c r="J21" s="26"/>
      <c r="K21" s="26"/>
      <c r="L21" s="26"/>
      <c r="M21" s="26"/>
      <c r="N21" s="26"/>
      <c r="O21" s="26"/>
      <c r="P21" s="26"/>
      <c r="Q21" s="26"/>
      <c r="R21" s="26"/>
      <c r="S21" s="26"/>
      <c r="T21" s="26"/>
    </row>
    <row r="22" spans="1:20" ht="12.75" customHeight="1" outlineLevel="1">
      <c r="A22" s="1"/>
      <c r="B22" s="1" t="s">
        <v>81</v>
      </c>
      <c r="D22" s="26"/>
      <c r="E22" s="189">
        <f>E17*'3. Fixed Operating Expenses'!I52</f>
        <v>0</v>
      </c>
      <c r="F22" s="175"/>
      <c r="G22" s="175"/>
      <c r="H22" s="26"/>
      <c r="I22" s="26"/>
      <c r="J22" s="26"/>
      <c r="K22" s="26"/>
      <c r="L22" s="26"/>
      <c r="M22" s="26"/>
      <c r="N22" s="26"/>
      <c r="O22" s="26"/>
      <c r="P22" s="26"/>
      <c r="Q22" s="26"/>
      <c r="R22" s="26"/>
      <c r="S22" s="26"/>
      <c r="T22" s="26"/>
    </row>
    <row r="23" spans="1:20" ht="12.75" customHeight="1" outlineLevel="1" thickBot="1">
      <c r="A23" s="1"/>
      <c r="B23" s="1" t="s">
        <v>82</v>
      </c>
      <c r="D23" s="26"/>
      <c r="E23" s="190">
        <f>E21-E22</f>
        <v>0</v>
      </c>
      <c r="F23" s="175">
        <f>IF(E9&gt;0,E23/E19,0)</f>
        <v>0</v>
      </c>
      <c r="G23" s="175"/>
      <c r="H23" s="26"/>
      <c r="I23" s="26"/>
      <c r="J23" s="26"/>
      <c r="K23" s="26"/>
      <c r="L23" s="26"/>
      <c r="M23" s="26"/>
      <c r="N23" s="26"/>
      <c r="O23" s="26"/>
      <c r="P23" s="26"/>
      <c r="Q23" s="26"/>
      <c r="R23" s="26"/>
      <c r="S23" s="26"/>
      <c r="T23" s="26"/>
    </row>
    <row r="24" spans="1:20" ht="12.75" customHeight="1" outlineLevel="1" thickTop="1">
      <c r="A24" s="1"/>
      <c r="D24" s="26"/>
      <c r="E24" s="172"/>
      <c r="F24" s="172"/>
      <c r="G24" s="172"/>
      <c r="H24" s="26"/>
      <c r="I24" s="26"/>
      <c r="J24" s="26"/>
      <c r="K24" s="26"/>
      <c r="L24" s="26"/>
      <c r="M24" s="26"/>
      <c r="N24" s="26"/>
      <c r="O24" s="26"/>
      <c r="P24" s="26"/>
      <c r="Q24" s="26"/>
      <c r="R24" s="26"/>
      <c r="S24" s="26"/>
      <c r="T24" s="26"/>
    </row>
    <row r="25" spans="1:20" ht="12.75" customHeight="1" outlineLevel="1">
      <c r="A25" s="1"/>
      <c r="B25" s="1" t="s">
        <v>83</v>
      </c>
      <c r="D25" s="26"/>
      <c r="E25" s="191">
        <f>IF(E9&gt;0,E22/F11,0)</f>
        <v>0</v>
      </c>
      <c r="F25" s="172"/>
      <c r="G25" s="172"/>
      <c r="H25" s="192"/>
      <c r="I25" s="192"/>
      <c r="J25" s="192"/>
      <c r="K25" s="192"/>
      <c r="L25" s="192"/>
      <c r="M25" s="192"/>
      <c r="N25" s="192"/>
      <c r="O25" s="192"/>
      <c r="P25" s="192"/>
      <c r="Q25" s="192"/>
      <c r="R25" s="192"/>
      <c r="S25" s="192"/>
      <c r="T25" s="182"/>
    </row>
    <row r="26" spans="1:20" ht="12.75" customHeight="1" outlineLevel="1">
      <c r="A26" s="1"/>
      <c r="B26" s="1" t="s">
        <v>84</v>
      </c>
      <c r="D26" s="26"/>
      <c r="E26" s="189">
        <f>IF(E9&gt;0,E25/E9,0)</f>
        <v>0</v>
      </c>
      <c r="F26" s="175"/>
      <c r="G26" s="175"/>
      <c r="H26" s="192"/>
      <c r="I26" s="192"/>
      <c r="J26" s="192"/>
      <c r="K26" s="192"/>
      <c r="L26" s="192"/>
      <c r="M26" s="192"/>
      <c r="N26" s="192"/>
      <c r="O26" s="192"/>
      <c r="P26" s="192"/>
      <c r="Q26" s="192"/>
      <c r="R26" s="192"/>
      <c r="S26" s="192"/>
      <c r="T26" s="182"/>
    </row>
    <row r="27" spans="1:20" ht="12.75" customHeight="1">
      <c r="A27" s="26"/>
      <c r="D27" s="26"/>
      <c r="E27" s="172"/>
      <c r="F27" s="175"/>
      <c r="G27" s="175"/>
      <c r="H27" s="192"/>
      <c r="I27" s="192"/>
      <c r="J27" s="192"/>
      <c r="K27" s="192"/>
      <c r="L27" s="192"/>
      <c r="M27" s="192"/>
      <c r="N27" s="192"/>
      <c r="O27" s="192"/>
      <c r="P27" s="192"/>
      <c r="Q27" s="192"/>
      <c r="R27" s="192"/>
      <c r="S27" s="192"/>
      <c r="T27" s="182"/>
    </row>
    <row r="28" spans="1:20" ht="12.75" customHeight="1">
      <c r="A28" s="26"/>
      <c r="D28" s="26"/>
      <c r="E28" s="172"/>
      <c r="F28" s="175"/>
      <c r="G28" s="175"/>
      <c r="H28" s="192"/>
      <c r="I28" s="192"/>
      <c r="J28" s="192"/>
      <c r="K28" s="192"/>
      <c r="L28" s="192"/>
      <c r="M28" s="192"/>
      <c r="N28" s="192"/>
      <c r="O28" s="192"/>
      <c r="P28" s="192"/>
      <c r="Q28" s="192"/>
      <c r="R28" s="192"/>
      <c r="S28" s="192"/>
      <c r="T28" s="182"/>
    </row>
    <row r="29" spans="1:20" ht="12.75" customHeight="1">
      <c r="A29" s="26"/>
      <c r="D29" s="26"/>
      <c r="E29" s="187"/>
      <c r="F29" s="172"/>
      <c r="G29" s="172"/>
      <c r="H29" s="26"/>
      <c r="I29" s="26"/>
      <c r="J29" s="26"/>
      <c r="K29" s="26"/>
      <c r="L29" s="26"/>
      <c r="M29" s="26"/>
      <c r="N29" s="26"/>
      <c r="O29" s="26"/>
      <c r="P29" s="26"/>
      <c r="Q29" s="26"/>
      <c r="R29" s="26"/>
      <c r="S29" s="26"/>
      <c r="T29" s="26"/>
    </row>
    <row r="30" spans="1:20" ht="12.75" customHeight="1" outlineLevel="1">
      <c r="A30" s="173" t="s">
        <v>41</v>
      </c>
      <c r="B30" s="173"/>
      <c r="C30" s="173"/>
      <c r="D30" s="173"/>
      <c r="E30" s="172"/>
      <c r="F30" s="172"/>
      <c r="G30" s="172"/>
      <c r="H30" s="26"/>
      <c r="I30" s="26"/>
      <c r="J30" s="26"/>
      <c r="K30" s="26"/>
      <c r="L30" s="26"/>
      <c r="M30" s="26"/>
      <c r="N30" s="26"/>
      <c r="O30" s="26"/>
      <c r="P30" s="26"/>
      <c r="Q30" s="26"/>
      <c r="R30" s="26"/>
      <c r="S30" s="26"/>
      <c r="T30" s="26"/>
    </row>
    <row r="31" spans="1:20" ht="12.75" customHeight="1" outlineLevel="1">
      <c r="A31" s="1"/>
      <c r="B31" s="1" t="s">
        <v>77</v>
      </c>
      <c r="D31" s="26"/>
      <c r="E31" s="174">
        <v>0</v>
      </c>
      <c r="F31" s="175">
        <v>1</v>
      </c>
      <c r="G31" s="175"/>
      <c r="H31" s="26"/>
      <c r="I31" s="26"/>
      <c r="J31" s="26"/>
      <c r="K31" s="26"/>
      <c r="L31" s="26"/>
      <c r="M31" s="26"/>
      <c r="N31" s="26"/>
      <c r="O31" s="26"/>
      <c r="P31" s="26"/>
      <c r="Q31" s="26"/>
      <c r="R31" s="26"/>
      <c r="S31" s="26"/>
      <c r="T31" s="26"/>
    </row>
    <row r="32" spans="1:20" ht="12.75" customHeight="1" outlineLevel="1">
      <c r="A32" s="1"/>
      <c r="B32" s="1" t="s">
        <v>78</v>
      </c>
      <c r="D32" s="26"/>
      <c r="E32" s="176">
        <v>0</v>
      </c>
      <c r="F32" s="177">
        <f>IF(E31&gt;0,E32/E31,0)</f>
        <v>0</v>
      </c>
      <c r="G32" s="175"/>
      <c r="H32" s="26"/>
      <c r="I32" s="26"/>
      <c r="J32" s="26"/>
      <c r="K32" s="26"/>
      <c r="L32" s="26"/>
      <c r="M32" s="26"/>
      <c r="N32" s="26"/>
      <c r="O32" s="26"/>
      <c r="P32" s="26"/>
      <c r="Q32" s="26"/>
      <c r="R32" s="26"/>
      <c r="S32" s="26"/>
      <c r="T32" s="26"/>
    </row>
    <row r="33" spans="1:20" ht="12.75" customHeight="1" outlineLevel="1">
      <c r="A33" s="1"/>
      <c r="B33" s="1" t="s">
        <v>45</v>
      </c>
      <c r="D33" s="26"/>
      <c r="E33" s="178">
        <f>E31-E32</f>
        <v>0</v>
      </c>
      <c r="F33" s="175">
        <f>IF(E31&gt;0,E33/E31,0)</f>
        <v>0</v>
      </c>
      <c r="G33" s="175"/>
      <c r="H33" s="26"/>
      <c r="I33" s="26"/>
      <c r="J33" s="26"/>
      <c r="K33" s="26"/>
      <c r="L33" s="26"/>
      <c r="M33" s="26"/>
      <c r="N33" s="26"/>
      <c r="O33" s="26"/>
      <c r="P33" s="26"/>
      <c r="Q33" s="26"/>
      <c r="R33" s="26"/>
      <c r="S33" s="26"/>
      <c r="T33" s="26"/>
    </row>
    <row r="34" spans="1:20" ht="12.75" customHeight="1" outlineLevel="1">
      <c r="A34" s="1"/>
      <c r="B34" s="1" t="s">
        <v>85</v>
      </c>
      <c r="D34" s="26"/>
      <c r="E34" s="172"/>
      <c r="F34" s="172"/>
      <c r="G34" s="172"/>
      <c r="H34" s="26"/>
      <c r="I34" s="26"/>
      <c r="J34" s="26"/>
      <c r="K34" s="26"/>
      <c r="L34" s="26"/>
      <c r="M34" s="26"/>
      <c r="N34" s="26"/>
      <c r="O34" s="26"/>
      <c r="P34" s="26"/>
      <c r="Q34" s="26"/>
      <c r="R34" s="26"/>
      <c r="S34" s="26"/>
      <c r="T34" s="26"/>
    </row>
    <row r="35" spans="1:20" ht="12.75" customHeight="1" outlineLevel="1" thickBot="1">
      <c r="A35" s="1"/>
      <c r="C35" s="1" t="s">
        <v>43</v>
      </c>
      <c r="D35" s="26"/>
      <c r="E35" s="172"/>
      <c r="F35" s="172"/>
      <c r="G35" s="172"/>
      <c r="H35" s="179">
        <f aca="true" t="shared" si="3" ref="H35:S35">IF(H36=0,0,H36/$T$36)</f>
        <v>0</v>
      </c>
      <c r="I35" s="179">
        <f t="shared" si="3"/>
        <v>0</v>
      </c>
      <c r="J35" s="179">
        <f t="shared" si="3"/>
        <v>0</v>
      </c>
      <c r="K35" s="179">
        <f t="shared" si="3"/>
        <v>0</v>
      </c>
      <c r="L35" s="179">
        <f t="shared" si="3"/>
        <v>0</v>
      </c>
      <c r="M35" s="179">
        <f t="shared" si="3"/>
        <v>0</v>
      </c>
      <c r="N35" s="179">
        <f t="shared" si="3"/>
        <v>0</v>
      </c>
      <c r="O35" s="179">
        <f t="shared" si="3"/>
        <v>0</v>
      </c>
      <c r="P35" s="179">
        <f t="shared" si="3"/>
        <v>0</v>
      </c>
      <c r="Q35" s="179">
        <f t="shared" si="3"/>
        <v>0</v>
      </c>
      <c r="R35" s="179">
        <f t="shared" si="3"/>
        <v>0</v>
      </c>
      <c r="S35" s="179">
        <f t="shared" si="3"/>
        <v>0</v>
      </c>
      <c r="T35" s="180">
        <f>SUM(H35:S35)</f>
        <v>0</v>
      </c>
    </row>
    <row r="36" spans="1:20" ht="12.75" customHeight="1" outlineLevel="1">
      <c r="A36" s="1"/>
      <c r="C36" s="1" t="s">
        <v>86</v>
      </c>
      <c r="D36" s="26"/>
      <c r="E36" s="172"/>
      <c r="F36" s="172"/>
      <c r="G36" s="172"/>
      <c r="H36" s="181">
        <v>0</v>
      </c>
      <c r="I36" s="181">
        <v>0</v>
      </c>
      <c r="J36" s="181">
        <v>0</v>
      </c>
      <c r="K36" s="181">
        <v>0</v>
      </c>
      <c r="L36" s="181">
        <v>0</v>
      </c>
      <c r="M36" s="181">
        <v>0</v>
      </c>
      <c r="N36" s="181">
        <v>0</v>
      </c>
      <c r="O36" s="181">
        <v>0</v>
      </c>
      <c r="P36" s="181">
        <v>0</v>
      </c>
      <c r="Q36" s="181">
        <v>0</v>
      </c>
      <c r="R36" s="181">
        <v>0</v>
      </c>
      <c r="S36" s="181">
        <v>0</v>
      </c>
      <c r="T36" s="182">
        <f>SUM(H36:S36)</f>
        <v>0</v>
      </c>
    </row>
    <row r="37" spans="1:20" ht="12.75" customHeight="1" outlineLevel="1">
      <c r="A37" s="1"/>
      <c r="C37" s="1" t="s">
        <v>292</v>
      </c>
      <c r="D37" s="26"/>
      <c r="E37" s="183">
        <v>0.1</v>
      </c>
      <c r="F37" s="184"/>
      <c r="G37" s="175"/>
      <c r="H37" s="185">
        <f aca="true" t="shared" si="4" ref="H37:S37">IF($E$15=0,H36,(1+$E$37)*H36)</f>
        <v>0</v>
      </c>
      <c r="I37" s="185">
        <f t="shared" si="4"/>
        <v>0</v>
      </c>
      <c r="J37" s="185">
        <f t="shared" si="4"/>
        <v>0</v>
      </c>
      <c r="K37" s="185">
        <f t="shared" si="4"/>
        <v>0</v>
      </c>
      <c r="L37" s="185">
        <f t="shared" si="4"/>
        <v>0</v>
      </c>
      <c r="M37" s="185">
        <f t="shared" si="4"/>
        <v>0</v>
      </c>
      <c r="N37" s="185">
        <f t="shared" si="4"/>
        <v>0</v>
      </c>
      <c r="O37" s="185">
        <f t="shared" si="4"/>
        <v>0</v>
      </c>
      <c r="P37" s="185">
        <f t="shared" si="4"/>
        <v>0</v>
      </c>
      <c r="Q37" s="185">
        <f t="shared" si="4"/>
        <v>0</v>
      </c>
      <c r="R37" s="185">
        <f t="shared" si="4"/>
        <v>0</v>
      </c>
      <c r="S37" s="185">
        <f t="shared" si="4"/>
        <v>0</v>
      </c>
      <c r="T37" s="182">
        <f>SUM(H37:S37)</f>
        <v>0</v>
      </c>
    </row>
    <row r="38" spans="1:20" ht="12.75" customHeight="1" outlineLevel="1">
      <c r="A38" s="26"/>
      <c r="C38" s="1" t="s">
        <v>98</v>
      </c>
      <c r="D38" s="26"/>
      <c r="E38" s="183">
        <v>0.1</v>
      </c>
      <c r="F38" s="172"/>
      <c r="G38" s="175"/>
      <c r="H38" s="185">
        <f aca="true" t="shared" si="5" ref="H38:S38">IF($E$16=0,H37,(1+$E$38)*H37)</f>
        <v>0</v>
      </c>
      <c r="I38" s="185">
        <f t="shared" si="5"/>
        <v>0</v>
      </c>
      <c r="J38" s="185">
        <f t="shared" si="5"/>
        <v>0</v>
      </c>
      <c r="K38" s="185">
        <f t="shared" si="5"/>
        <v>0</v>
      </c>
      <c r="L38" s="185">
        <f t="shared" si="5"/>
        <v>0</v>
      </c>
      <c r="M38" s="185">
        <f t="shared" si="5"/>
        <v>0</v>
      </c>
      <c r="N38" s="185">
        <f t="shared" si="5"/>
        <v>0</v>
      </c>
      <c r="O38" s="185">
        <f t="shared" si="5"/>
        <v>0</v>
      </c>
      <c r="P38" s="185">
        <f t="shared" si="5"/>
        <v>0</v>
      </c>
      <c r="Q38" s="185">
        <f t="shared" si="5"/>
        <v>0</v>
      </c>
      <c r="R38" s="185">
        <f t="shared" si="5"/>
        <v>0</v>
      </c>
      <c r="S38" s="185">
        <f t="shared" si="5"/>
        <v>0</v>
      </c>
      <c r="T38" s="182">
        <f>SUM(H38:S38)</f>
        <v>0</v>
      </c>
    </row>
    <row r="39" spans="1:20" ht="12.75" customHeight="1" outlineLevel="2">
      <c r="A39" s="26"/>
      <c r="B39" s="1" t="s">
        <v>47</v>
      </c>
      <c r="D39" s="26"/>
      <c r="E39" s="193">
        <f>1-('4. Projected Sales Forecast'!E17+'4. Projected Sales Forecast'!E39+'5. Projected Sales Forecast (2)'!E17+'5. Projected Sales Forecast (2)'!E39+'5. Projected Sales Forecast (2)'!E17)</f>
        <v>0.10000000000000009</v>
      </c>
      <c r="F39" s="172"/>
      <c r="G39" s="175"/>
      <c r="H39" s="186"/>
      <c r="I39" s="186"/>
      <c r="J39" s="186"/>
      <c r="K39" s="186"/>
      <c r="L39" s="186"/>
      <c r="M39" s="186"/>
      <c r="N39" s="186"/>
      <c r="O39" s="186"/>
      <c r="P39" s="186"/>
      <c r="Q39" s="186"/>
      <c r="R39" s="186"/>
      <c r="S39" s="186"/>
      <c r="T39" s="182"/>
    </row>
    <row r="40" spans="1:20" ht="12.75" customHeight="1" outlineLevel="2">
      <c r="A40" s="26"/>
      <c r="D40" s="26"/>
      <c r="E40" s="172"/>
      <c r="F40" s="172"/>
      <c r="G40" s="172"/>
      <c r="H40" s="26"/>
      <c r="I40" s="26"/>
      <c r="J40" s="26"/>
      <c r="K40" s="26"/>
      <c r="L40" s="26"/>
      <c r="M40" s="26"/>
      <c r="N40" s="26"/>
      <c r="O40" s="26"/>
      <c r="P40" s="26"/>
      <c r="Q40" s="26"/>
      <c r="R40" s="26"/>
      <c r="S40" s="26"/>
      <c r="T40" s="26"/>
    </row>
    <row r="41" spans="1:20" ht="12.75" customHeight="1" outlineLevel="2">
      <c r="A41" s="26"/>
      <c r="B41" s="1" t="s">
        <v>42</v>
      </c>
      <c r="D41" s="26"/>
      <c r="E41" s="187">
        <f>T36*E31</f>
        <v>0</v>
      </c>
      <c r="F41" s="175"/>
      <c r="G41" s="172"/>
      <c r="H41" s="26"/>
      <c r="I41" s="26"/>
      <c r="J41" s="26"/>
      <c r="K41" s="26"/>
      <c r="L41" s="26"/>
      <c r="M41" s="26"/>
      <c r="N41" s="26"/>
      <c r="O41" s="26"/>
      <c r="P41" s="26"/>
      <c r="Q41" s="26"/>
      <c r="R41" s="26"/>
      <c r="S41" s="26"/>
      <c r="T41" s="26"/>
    </row>
    <row r="42" spans="1:20" ht="12.75" customHeight="1" outlineLevel="2">
      <c r="A42" s="26"/>
      <c r="B42" s="1" t="s">
        <v>79</v>
      </c>
      <c r="D42" s="26"/>
      <c r="E42" s="188">
        <f>E32*T36</f>
        <v>0</v>
      </c>
      <c r="F42" s="175"/>
      <c r="G42" s="172"/>
      <c r="H42" s="26"/>
      <c r="I42" s="26"/>
      <c r="J42" s="26"/>
      <c r="K42" s="26"/>
      <c r="L42" s="26"/>
      <c r="M42" s="26"/>
      <c r="N42" s="26"/>
      <c r="O42" s="26"/>
      <c r="P42" s="26"/>
      <c r="Q42" s="26"/>
      <c r="R42" s="26"/>
      <c r="S42" s="26"/>
      <c r="T42" s="26"/>
    </row>
    <row r="43" spans="1:20" ht="12.75" customHeight="1" outlineLevel="2">
      <c r="A43" s="1"/>
      <c r="B43" s="1" t="s">
        <v>80</v>
      </c>
      <c r="D43" s="26"/>
      <c r="E43" s="189">
        <f>E41-E42</f>
        <v>0</v>
      </c>
      <c r="F43" s="175"/>
      <c r="G43" s="172"/>
      <c r="H43" s="26"/>
      <c r="I43" s="26"/>
      <c r="J43" s="26"/>
      <c r="K43" s="26"/>
      <c r="L43" s="26"/>
      <c r="M43" s="26"/>
      <c r="N43" s="26"/>
      <c r="O43" s="26"/>
      <c r="P43" s="26"/>
      <c r="Q43" s="26"/>
      <c r="R43" s="26"/>
      <c r="S43" s="26"/>
      <c r="T43" s="26"/>
    </row>
    <row r="44" spans="1:20" ht="12.75" customHeight="1" outlineLevel="2">
      <c r="A44" s="1"/>
      <c r="B44" s="1" t="s">
        <v>81</v>
      </c>
      <c r="D44" s="26"/>
      <c r="E44" s="189">
        <f>E39*'3. Fixed Operating Expenses'!I52</f>
        <v>0</v>
      </c>
      <c r="F44" s="175"/>
      <c r="G44" s="175"/>
      <c r="H44" s="26"/>
      <c r="I44" s="26"/>
      <c r="J44" s="26"/>
      <c r="K44" s="26"/>
      <c r="L44" s="26"/>
      <c r="M44" s="26"/>
      <c r="N44" s="26"/>
      <c r="O44" s="26"/>
      <c r="P44" s="26"/>
      <c r="Q44" s="26"/>
      <c r="R44" s="26"/>
      <c r="S44" s="26"/>
      <c r="T44" s="26"/>
    </row>
    <row r="45" spans="1:20" ht="12.75" customHeight="1" outlineLevel="2" thickBot="1">
      <c r="A45" s="1"/>
      <c r="B45" s="1" t="s">
        <v>82</v>
      </c>
      <c r="D45" s="26"/>
      <c r="E45" s="190">
        <f>E43-E44</f>
        <v>0</v>
      </c>
      <c r="F45" s="175">
        <f>IF(E31&gt;0,E45/E41,0)</f>
        <v>0</v>
      </c>
      <c r="G45" s="175"/>
      <c r="H45" s="26"/>
      <c r="I45" s="26"/>
      <c r="J45" s="26"/>
      <c r="K45" s="26"/>
      <c r="L45" s="26"/>
      <c r="M45" s="26"/>
      <c r="N45" s="26"/>
      <c r="O45" s="26"/>
      <c r="P45" s="26"/>
      <c r="Q45" s="26"/>
      <c r="R45" s="26"/>
      <c r="S45" s="26"/>
      <c r="T45" s="26"/>
    </row>
    <row r="46" spans="1:20" ht="12.75" customHeight="1" outlineLevel="2" thickTop="1">
      <c r="A46" s="1"/>
      <c r="D46" s="26"/>
      <c r="E46" s="172"/>
      <c r="F46" s="172"/>
      <c r="G46" s="172"/>
      <c r="H46" s="26"/>
      <c r="I46" s="26"/>
      <c r="J46" s="26"/>
      <c r="K46" s="26"/>
      <c r="L46" s="26"/>
      <c r="M46" s="26"/>
      <c r="N46" s="26"/>
      <c r="O46" s="26"/>
      <c r="P46" s="26"/>
      <c r="Q46" s="26"/>
      <c r="R46" s="26"/>
      <c r="S46" s="26"/>
      <c r="T46" s="26"/>
    </row>
    <row r="47" spans="1:20" ht="12.75" customHeight="1" outlineLevel="2">
      <c r="A47" s="1"/>
      <c r="B47" s="1" t="s">
        <v>83</v>
      </c>
      <c r="D47" s="26"/>
      <c r="E47" s="191">
        <f>IF(E31&gt;0,E44/F33,0)</f>
        <v>0</v>
      </c>
      <c r="F47" s="172"/>
      <c r="G47" s="172"/>
      <c r="H47" s="192"/>
      <c r="I47" s="192"/>
      <c r="J47" s="192"/>
      <c r="K47" s="192"/>
      <c r="L47" s="192"/>
      <c r="M47" s="192"/>
      <c r="N47" s="192"/>
      <c r="O47" s="192"/>
      <c r="P47" s="192"/>
      <c r="Q47" s="192"/>
      <c r="R47" s="192"/>
      <c r="S47" s="192"/>
      <c r="T47" s="182"/>
    </row>
    <row r="48" spans="1:20" ht="12.75" customHeight="1" outlineLevel="2">
      <c r="A48" s="1"/>
      <c r="B48" s="1" t="s">
        <v>84</v>
      </c>
      <c r="D48" s="26"/>
      <c r="E48" s="189">
        <f>IF(E31&gt;0,E47/E31,0)</f>
        <v>0</v>
      </c>
      <c r="F48" s="175"/>
      <c r="G48" s="175"/>
      <c r="H48" s="192"/>
      <c r="I48" s="192"/>
      <c r="J48" s="192"/>
      <c r="K48" s="192"/>
      <c r="L48" s="192"/>
      <c r="M48" s="192"/>
      <c r="N48" s="192"/>
      <c r="O48" s="192"/>
      <c r="P48" s="192"/>
      <c r="Q48" s="192"/>
      <c r="R48" s="192"/>
      <c r="S48" s="192"/>
      <c r="T48" s="182"/>
    </row>
    <row r="49" spans="1:20" ht="12.75" customHeight="1">
      <c r="A49" s="24"/>
      <c r="B49" s="24"/>
      <c r="C49" s="24"/>
      <c r="D49" s="194"/>
      <c r="E49" s="195"/>
      <c r="F49" s="196"/>
      <c r="G49" s="196"/>
      <c r="H49" s="197"/>
      <c r="I49" s="197"/>
      <c r="J49" s="197"/>
      <c r="K49" s="197"/>
      <c r="L49" s="197"/>
      <c r="M49" s="197"/>
      <c r="N49" s="197"/>
      <c r="O49" s="197"/>
      <c r="P49" s="197"/>
      <c r="Q49" s="197"/>
      <c r="R49" s="197"/>
      <c r="S49" s="197"/>
      <c r="T49" s="198"/>
    </row>
    <row r="50" spans="1:20" ht="12.75" customHeight="1">
      <c r="A50" s="24"/>
      <c r="B50" s="24"/>
      <c r="C50" s="24"/>
      <c r="D50" s="194"/>
      <c r="E50" s="195"/>
      <c r="F50" s="196"/>
      <c r="G50" s="196"/>
      <c r="H50" s="197"/>
      <c r="I50" s="197"/>
      <c r="J50" s="197"/>
      <c r="K50" s="197"/>
      <c r="L50" s="197"/>
      <c r="M50" s="197"/>
      <c r="N50" s="197"/>
      <c r="O50" s="197"/>
      <c r="P50" s="197"/>
      <c r="Q50" s="197"/>
      <c r="R50" s="197"/>
      <c r="S50" s="197"/>
      <c r="T50" s="198"/>
    </row>
    <row r="51" spans="1:20" ht="12.75" customHeight="1">
      <c r="A51" s="7"/>
      <c r="B51" s="6"/>
      <c r="C51" s="6"/>
      <c r="D51" s="7"/>
      <c r="E51" s="9"/>
      <c r="F51" s="10"/>
      <c r="G51" s="10"/>
      <c r="H51" s="11"/>
      <c r="I51" s="11"/>
      <c r="J51" s="11"/>
      <c r="K51" s="11"/>
      <c r="L51" s="11"/>
      <c r="M51" s="11"/>
      <c r="N51" s="11"/>
      <c r="O51" s="11"/>
      <c r="P51" s="11"/>
      <c r="Q51" s="11"/>
      <c r="R51" s="11"/>
      <c r="S51" s="11"/>
      <c r="T51" s="12"/>
    </row>
    <row r="52" spans="1:20" ht="12.75" customHeight="1">
      <c r="A52" s="7"/>
      <c r="B52" s="6"/>
      <c r="C52" s="6"/>
      <c r="D52" s="7"/>
      <c r="E52" s="13"/>
      <c r="F52" s="9"/>
      <c r="G52" s="9"/>
      <c r="H52" s="7"/>
      <c r="I52" s="7"/>
      <c r="J52" s="7"/>
      <c r="K52" s="7"/>
      <c r="L52" s="7"/>
      <c r="M52" s="7"/>
      <c r="N52" s="7"/>
      <c r="O52" s="7"/>
      <c r="P52" s="7"/>
      <c r="Q52" s="7"/>
      <c r="R52" s="7"/>
      <c r="S52" s="7"/>
      <c r="T52" s="7"/>
    </row>
    <row r="53" spans="1:20" ht="12.75" customHeight="1">
      <c r="A53" s="7"/>
      <c r="B53" s="6"/>
      <c r="C53" s="6"/>
      <c r="D53" s="7"/>
      <c r="E53" s="14"/>
      <c r="F53" s="9"/>
      <c r="G53" s="9"/>
      <c r="H53" s="7"/>
      <c r="I53" s="7"/>
      <c r="J53" s="7"/>
      <c r="K53" s="7"/>
      <c r="L53" s="7"/>
      <c r="M53" s="7"/>
      <c r="N53" s="7"/>
      <c r="O53" s="7"/>
      <c r="P53" s="7"/>
      <c r="Q53" s="7"/>
      <c r="R53" s="7"/>
      <c r="S53" s="7"/>
      <c r="T53" s="7"/>
    </row>
    <row r="54" spans="1:20" ht="12.75" customHeight="1">
      <c r="A54" s="7"/>
      <c r="B54" s="6"/>
      <c r="C54" s="6"/>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8.xml><?xml version="1.0" encoding="utf-8"?>
<worksheet xmlns="http://schemas.openxmlformats.org/spreadsheetml/2006/main" xmlns:r="http://schemas.openxmlformats.org/officeDocument/2006/relationships">
  <sheetPr>
    <tabColor indexed="43"/>
  </sheetPr>
  <dimension ref="A1:R52"/>
  <sheetViews>
    <sheetView showGridLines="0" zoomScalePageLayoutView="0" workbookViewId="0" topLeftCell="A5">
      <selection activeCell="G17" sqref="G17"/>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
      <c r="A1" s="5">
        <f>'1. Required Start-Up Funds'!A1</f>
        <v>0</v>
      </c>
      <c r="Q1" s="16">
        <f ca="1">NOW()</f>
        <v>40890.565717592595</v>
      </c>
    </row>
    <row r="2" ht="15">
      <c r="A2" s="5" t="s">
        <v>137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253</v>
      </c>
      <c r="B6" s="24"/>
      <c r="C6" s="24"/>
      <c r="D6" s="24"/>
      <c r="E6" s="51"/>
      <c r="F6" s="49"/>
      <c r="G6" s="95"/>
      <c r="H6" s="49"/>
      <c r="I6" s="49"/>
      <c r="J6" s="49"/>
      <c r="K6" s="49"/>
      <c r="L6" s="51"/>
      <c r="M6" s="49"/>
      <c r="N6" s="51"/>
      <c r="O6" s="51"/>
      <c r="P6" s="51"/>
      <c r="Q6" s="51"/>
      <c r="R6" s="20"/>
    </row>
    <row r="7" spans="1:18" ht="12.75" customHeight="1">
      <c r="A7" s="24"/>
      <c r="B7" s="24" t="s">
        <v>254</v>
      </c>
      <c r="C7" s="24"/>
      <c r="D7" s="24"/>
      <c r="E7" s="51"/>
      <c r="F7" s="51"/>
      <c r="G7" s="51"/>
      <c r="H7" s="51"/>
      <c r="I7" s="51"/>
      <c r="J7" s="51"/>
      <c r="K7" s="51"/>
      <c r="L7" s="51"/>
      <c r="M7" s="51"/>
      <c r="N7" s="51"/>
      <c r="O7" s="51"/>
      <c r="P7" s="51"/>
      <c r="Q7" s="51"/>
      <c r="R7" s="20"/>
    </row>
    <row r="8" spans="1:18" ht="12.75" customHeight="1">
      <c r="A8" s="24"/>
      <c r="B8" s="24"/>
      <c r="C8" s="24" t="s">
        <v>255</v>
      </c>
      <c r="D8" s="24"/>
      <c r="E8" s="51"/>
      <c r="F8" s="51"/>
      <c r="G8" s="140">
        <v>1</v>
      </c>
      <c r="H8" s="51"/>
      <c r="I8" s="51"/>
      <c r="J8" s="96"/>
      <c r="K8" s="96"/>
      <c r="L8" s="51"/>
      <c r="M8" s="51"/>
      <c r="N8" s="51"/>
      <c r="O8" s="51"/>
      <c r="P8" s="51"/>
      <c r="Q8" s="51"/>
      <c r="R8" s="20"/>
    </row>
    <row r="9" spans="1:18" ht="12.75" customHeight="1">
      <c r="A9" s="24"/>
      <c r="B9" s="24"/>
      <c r="C9" s="24" t="s">
        <v>256</v>
      </c>
      <c r="D9" s="24"/>
      <c r="E9" s="51"/>
      <c r="F9" s="51"/>
      <c r="G9" s="140">
        <v>0</v>
      </c>
      <c r="H9" s="51"/>
      <c r="I9" s="51"/>
      <c r="J9" s="51"/>
      <c r="K9" s="51"/>
      <c r="L9" s="51"/>
      <c r="M9" s="51"/>
      <c r="N9" s="51"/>
      <c r="O9" s="51"/>
      <c r="P9" s="51"/>
      <c r="Q9" s="51"/>
      <c r="R9" s="20"/>
    </row>
    <row r="10" spans="1:18" ht="12.75" customHeight="1" thickBot="1">
      <c r="A10" s="24"/>
      <c r="B10" s="24"/>
      <c r="C10" s="24" t="s">
        <v>257</v>
      </c>
      <c r="D10" s="24"/>
      <c r="E10" s="51"/>
      <c r="F10" s="51"/>
      <c r="G10" s="141">
        <v>0</v>
      </c>
      <c r="H10" s="51"/>
      <c r="I10" s="51"/>
      <c r="J10" s="51"/>
      <c r="K10" s="51"/>
      <c r="L10" s="51"/>
      <c r="M10" s="51"/>
      <c r="N10" s="51"/>
      <c r="O10" s="51"/>
      <c r="P10" s="51"/>
      <c r="Q10" s="51"/>
      <c r="R10" s="20"/>
    </row>
    <row r="11" spans="1:18" ht="12.75" customHeight="1" thickBot="1">
      <c r="A11" s="24"/>
      <c r="B11" s="24" t="s">
        <v>258</v>
      </c>
      <c r="C11" s="24"/>
      <c r="D11" s="24"/>
      <c r="E11" s="51"/>
      <c r="F11" s="51"/>
      <c r="G11" s="97">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268</v>
      </c>
      <c r="B13" s="24"/>
      <c r="C13" s="24"/>
      <c r="D13" s="24"/>
      <c r="E13" s="51"/>
      <c r="F13" s="51"/>
      <c r="G13" s="54"/>
      <c r="H13" s="54"/>
      <c r="I13" s="54"/>
      <c r="J13" s="54"/>
      <c r="K13" s="54"/>
      <c r="L13" s="51"/>
      <c r="M13" s="51"/>
      <c r="N13" s="51"/>
      <c r="O13" s="51"/>
      <c r="P13" s="51"/>
      <c r="Q13" s="51"/>
      <c r="R13" s="20"/>
    </row>
    <row r="14" spans="1:18" ht="12.75" customHeight="1">
      <c r="A14" s="24"/>
      <c r="B14" s="24" t="s">
        <v>269</v>
      </c>
      <c r="C14" s="24"/>
      <c r="D14" s="24"/>
      <c r="E14" s="51"/>
      <c r="F14" s="51"/>
      <c r="G14" s="54"/>
      <c r="H14" s="54"/>
      <c r="I14" s="54"/>
      <c r="J14" s="54"/>
      <c r="K14" s="54"/>
      <c r="L14" s="51"/>
      <c r="M14" s="51"/>
      <c r="N14" s="51"/>
      <c r="O14" s="51"/>
      <c r="P14" s="51"/>
      <c r="Q14" s="51"/>
      <c r="R14" s="20"/>
    </row>
    <row r="15" spans="1:18" ht="12.75" customHeight="1">
      <c r="A15" s="24"/>
      <c r="B15" s="24"/>
      <c r="C15" s="24" t="s">
        <v>255</v>
      </c>
      <c r="D15" s="24"/>
      <c r="E15" s="51"/>
      <c r="F15" s="51"/>
      <c r="G15" s="140">
        <v>1</v>
      </c>
      <c r="H15" s="54"/>
      <c r="I15" s="54"/>
      <c r="J15" s="54"/>
      <c r="K15" s="54"/>
      <c r="L15" s="51"/>
      <c r="M15" s="51"/>
      <c r="N15" s="51"/>
      <c r="O15" s="51"/>
      <c r="P15" s="51"/>
      <c r="Q15" s="51"/>
      <c r="R15" s="20"/>
    </row>
    <row r="16" spans="1:18" ht="12.75" customHeight="1">
      <c r="A16" s="24"/>
      <c r="B16" s="24"/>
      <c r="C16" s="24" t="s">
        <v>256</v>
      </c>
      <c r="D16" s="24"/>
      <c r="E16" s="51"/>
      <c r="F16" s="51"/>
      <c r="G16" s="140">
        <v>0</v>
      </c>
      <c r="H16" s="54"/>
      <c r="I16" s="54"/>
      <c r="J16" s="54"/>
      <c r="K16" s="54"/>
      <c r="L16" s="51"/>
      <c r="M16" s="51"/>
      <c r="N16" s="51"/>
      <c r="O16" s="51"/>
      <c r="P16" s="51"/>
      <c r="Q16" s="51"/>
      <c r="R16" s="20"/>
    </row>
    <row r="17" spans="1:18" ht="12.75" customHeight="1" thickBot="1">
      <c r="A17" s="24"/>
      <c r="B17" s="24"/>
      <c r="C17" s="24" t="s">
        <v>257</v>
      </c>
      <c r="D17" s="24"/>
      <c r="E17" s="51"/>
      <c r="F17" s="51"/>
      <c r="G17" s="141">
        <v>0</v>
      </c>
      <c r="H17" s="54"/>
      <c r="I17" s="54"/>
      <c r="J17" s="54"/>
      <c r="K17" s="54"/>
      <c r="L17" s="51"/>
      <c r="M17" s="51"/>
      <c r="N17" s="51"/>
      <c r="O17" s="51"/>
      <c r="P17" s="51"/>
      <c r="Q17" s="51"/>
      <c r="R17" s="20"/>
    </row>
    <row r="18" spans="1:18" ht="12.75" customHeight="1" thickBot="1">
      <c r="A18" s="24"/>
      <c r="B18" s="24" t="s">
        <v>270</v>
      </c>
      <c r="C18" s="24"/>
      <c r="D18" s="24"/>
      <c r="E18" s="51"/>
      <c r="F18" s="51"/>
      <c r="G18" s="97">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259</v>
      </c>
      <c r="B20" s="24"/>
      <c r="C20" s="24"/>
      <c r="D20" s="24"/>
      <c r="E20" s="51"/>
      <c r="F20" s="51"/>
      <c r="G20" s="54"/>
      <c r="H20" s="54"/>
      <c r="I20" s="54"/>
      <c r="J20" s="54"/>
      <c r="K20" s="54"/>
      <c r="L20" s="51"/>
      <c r="M20" s="51"/>
      <c r="N20" s="51"/>
      <c r="O20" s="51"/>
      <c r="P20" s="51"/>
      <c r="Q20" s="51"/>
      <c r="R20" s="20"/>
    </row>
    <row r="21" spans="1:18" ht="12.75" customHeight="1">
      <c r="A21" s="24"/>
      <c r="B21" s="24" t="s">
        <v>260</v>
      </c>
      <c r="C21" s="24"/>
      <c r="D21" s="24"/>
      <c r="E21" s="51"/>
      <c r="F21" s="51"/>
      <c r="G21" s="142">
        <v>0</v>
      </c>
      <c r="H21" s="54"/>
      <c r="I21" s="54"/>
      <c r="J21" s="54"/>
      <c r="K21" s="54"/>
      <c r="L21" s="51"/>
      <c r="M21" s="51"/>
      <c r="N21" s="51"/>
      <c r="O21" s="51"/>
      <c r="P21" s="51"/>
      <c r="Q21" s="51"/>
      <c r="R21" s="20"/>
    </row>
    <row r="22" spans="1:18" ht="12.75" customHeight="1">
      <c r="A22" s="24"/>
      <c r="B22" s="24" t="s">
        <v>261</v>
      </c>
      <c r="C22" s="24"/>
      <c r="D22" s="24"/>
      <c r="E22" s="51"/>
      <c r="F22" s="51"/>
      <c r="G22" s="140">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0"/>
      <c r="K23" s="170"/>
      <c r="L23" s="51"/>
      <c r="M23" s="51"/>
      <c r="N23" s="51"/>
      <c r="O23" s="51"/>
      <c r="P23" s="51"/>
      <c r="Q23" s="51"/>
      <c r="R23" s="20"/>
    </row>
    <row r="24" spans="1:18" ht="12.75" customHeight="1">
      <c r="A24" s="1" t="s">
        <v>262</v>
      </c>
      <c r="B24" s="24"/>
      <c r="C24" s="24"/>
      <c r="D24" s="24"/>
      <c r="E24" s="51"/>
      <c r="F24" s="64"/>
      <c r="G24" s="54"/>
      <c r="H24" s="54"/>
      <c r="I24" s="54"/>
      <c r="J24" s="170"/>
      <c r="K24" s="170"/>
      <c r="L24" s="51"/>
      <c r="M24" s="51"/>
      <c r="N24" s="51"/>
      <c r="O24" s="51"/>
      <c r="P24" s="51"/>
      <c r="Q24" s="51"/>
      <c r="R24" s="20"/>
    </row>
    <row r="25" spans="1:18" ht="12.75" customHeight="1">
      <c r="A25" s="24"/>
      <c r="B25" s="24" t="s">
        <v>263</v>
      </c>
      <c r="C25" s="24"/>
      <c r="D25" s="24"/>
      <c r="E25" s="51"/>
      <c r="F25" s="66"/>
      <c r="G25" s="143">
        <v>0.2</v>
      </c>
      <c r="H25" s="54"/>
      <c r="I25" s="54"/>
      <c r="J25" s="170"/>
      <c r="K25" s="170"/>
      <c r="L25" s="51"/>
      <c r="M25" s="51"/>
      <c r="N25" s="51"/>
      <c r="O25" s="51"/>
      <c r="P25" s="51"/>
      <c r="Q25" s="51"/>
      <c r="R25" s="20"/>
    </row>
    <row r="26" spans="1:18" ht="12.75" customHeight="1">
      <c r="A26" s="24"/>
      <c r="B26" s="24"/>
      <c r="C26" s="24"/>
      <c r="D26" s="24"/>
      <c r="E26" s="51"/>
      <c r="F26" s="51"/>
      <c r="G26" s="54"/>
      <c r="H26" s="54"/>
      <c r="I26" s="54"/>
      <c r="J26" s="170">
        <f>IF(G28=0,0,(('1. Required Start-Up Funds'!G29-'1. Required Start-Up Funds'!E28-'1. Required Start-Up Funds'!E20-'1. Required Start-Up Funds'!E27)/'7. Cash Receipts-Disbursements'!G28))</f>
        <v>0</v>
      </c>
      <c r="K26" s="170">
        <f>J26/12</f>
        <v>0</v>
      </c>
      <c r="L26" s="51"/>
      <c r="M26" s="51"/>
      <c r="N26" s="51"/>
      <c r="O26" s="51"/>
      <c r="P26" s="51"/>
      <c r="Q26" s="51"/>
      <c r="R26" s="20"/>
    </row>
    <row r="27" spans="1:18" ht="12.75" customHeight="1">
      <c r="A27" s="24" t="s">
        <v>264</v>
      </c>
      <c r="B27" s="24"/>
      <c r="C27" s="24"/>
      <c r="D27" s="24"/>
      <c r="E27" s="51"/>
      <c r="F27" s="51"/>
      <c r="G27" s="54"/>
      <c r="H27" s="54"/>
      <c r="I27" s="54"/>
      <c r="J27" s="170">
        <f>IF(G28=0,0,('1. Required Start-Up Funds'!E27/'7. Cash Receipts-Disbursements'!G28))</f>
        <v>0</v>
      </c>
      <c r="K27" s="170">
        <f>J27/12</f>
        <v>0</v>
      </c>
      <c r="L27" s="51"/>
      <c r="M27" s="51"/>
      <c r="N27" s="51"/>
      <c r="O27" s="51"/>
      <c r="P27" s="51"/>
      <c r="Q27" s="51"/>
      <c r="R27" s="20"/>
    </row>
    <row r="28" spans="1:18" ht="12.75" customHeight="1">
      <c r="A28" s="24"/>
      <c r="B28" s="24" t="s">
        <v>265</v>
      </c>
      <c r="C28" s="24"/>
      <c r="D28" s="24"/>
      <c r="E28" s="51"/>
      <c r="F28" s="64"/>
      <c r="G28" s="144">
        <v>3</v>
      </c>
      <c r="H28" s="54"/>
      <c r="I28" s="54"/>
      <c r="J28" s="170"/>
      <c r="K28" s="170">
        <f>K26+K27</f>
        <v>0</v>
      </c>
      <c r="L28" s="51"/>
      <c r="M28" s="51"/>
      <c r="N28" s="51"/>
      <c r="O28" s="51"/>
      <c r="P28" s="51"/>
      <c r="Q28" s="51"/>
      <c r="R28" s="20"/>
    </row>
    <row r="29" spans="1:18" ht="12.75" customHeight="1">
      <c r="A29" s="24"/>
      <c r="B29" s="24"/>
      <c r="C29" s="24"/>
      <c r="D29" s="24"/>
      <c r="E29" s="51"/>
      <c r="F29" s="66"/>
      <c r="G29" s="54"/>
      <c r="H29" s="54"/>
      <c r="I29" s="54"/>
      <c r="J29" s="170"/>
      <c r="K29" s="170"/>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worksheet>
</file>

<file path=xl/worksheets/sheet9.xml><?xml version="1.0" encoding="utf-8"?>
<worksheet xmlns="http://schemas.openxmlformats.org/spreadsheetml/2006/main" xmlns:r="http://schemas.openxmlformats.org/officeDocument/2006/relationships">
  <sheetPr>
    <tabColor indexed="42"/>
  </sheetPr>
  <dimension ref="A1:R66"/>
  <sheetViews>
    <sheetView showGridLines="0" zoomScalePageLayoutView="0" workbookViewId="0" topLeftCell="A34">
      <selection activeCell="G50" sqref="G50"/>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18" customWidth="1"/>
    <col min="10" max="10" width="8.8515625" style="0" customWidth="1"/>
    <col min="11" max="17" width="10.8515625" style="0" customWidth="1"/>
    <col min="18" max="18" width="15.8515625" style="0" customWidth="1"/>
  </cols>
  <sheetData>
    <row r="1" ht="15">
      <c r="A1" s="5">
        <f>'1. Required Start-Up Funds'!A1</f>
        <v>0</v>
      </c>
    </row>
    <row r="2" ht="15">
      <c r="A2" s="5" t="s">
        <v>266</v>
      </c>
    </row>
    <row r="3" spans="1:18" ht="12.75" customHeight="1">
      <c r="A3" s="1"/>
      <c r="B3" s="1"/>
      <c r="C3" s="1"/>
      <c r="D3" s="45"/>
      <c r="E3" s="45"/>
      <c r="F3" s="45"/>
      <c r="G3" s="45"/>
      <c r="H3" s="45"/>
      <c r="I3" s="98"/>
      <c r="J3" s="45"/>
      <c r="K3" s="45"/>
      <c r="L3" s="45"/>
      <c r="M3" s="45"/>
      <c r="N3" s="45"/>
      <c r="O3" s="45"/>
      <c r="P3" s="45"/>
      <c r="Q3" s="7"/>
      <c r="R3" s="7"/>
    </row>
    <row r="4" spans="1:18" ht="12.75" customHeight="1">
      <c r="A4" s="1"/>
      <c r="B4" s="1"/>
      <c r="C4" s="1"/>
      <c r="D4" s="45"/>
      <c r="E4" s="45"/>
      <c r="F4" s="45"/>
      <c r="G4" s="45"/>
      <c r="H4" s="45"/>
      <c r="I4" s="98"/>
      <c r="J4" s="45"/>
      <c r="K4" s="45"/>
      <c r="L4" s="45"/>
      <c r="M4" s="45"/>
      <c r="N4" s="45"/>
      <c r="O4" s="45"/>
      <c r="P4" s="45"/>
      <c r="Q4" s="7"/>
      <c r="R4" s="7"/>
    </row>
    <row r="5" spans="1:18" ht="12.75" customHeight="1">
      <c r="A5" s="1"/>
      <c r="B5" s="1"/>
      <c r="C5" s="1"/>
      <c r="D5" s="45"/>
      <c r="E5" s="45"/>
      <c r="F5" s="45"/>
      <c r="G5" s="45"/>
      <c r="H5" s="45"/>
      <c r="I5" s="98"/>
      <c r="J5" s="45"/>
      <c r="K5" s="45"/>
      <c r="L5" s="45"/>
      <c r="M5" s="45"/>
      <c r="N5" s="45"/>
      <c r="O5" s="45"/>
      <c r="P5" s="45"/>
      <c r="Q5" s="7"/>
      <c r="R5" s="7"/>
    </row>
    <row r="6" spans="1:18" ht="12.75" customHeight="1" thickBot="1">
      <c r="A6" s="1"/>
      <c r="B6" s="1"/>
      <c r="C6" s="1"/>
      <c r="D6" s="45"/>
      <c r="E6" s="99"/>
      <c r="F6" s="136">
        <v>39082</v>
      </c>
      <c r="G6" s="100" t="s">
        <v>136</v>
      </c>
      <c r="H6" s="99"/>
      <c r="I6" s="99"/>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37">
        <v>0</v>
      </c>
      <c r="G10" s="102"/>
      <c r="H10" s="102"/>
      <c r="I10" s="102"/>
      <c r="J10" s="98"/>
      <c r="K10" s="98"/>
      <c r="L10" s="98"/>
      <c r="M10" s="98"/>
      <c r="N10" s="98"/>
      <c r="O10" s="98"/>
      <c r="P10" s="98"/>
      <c r="Q10" s="21"/>
      <c r="R10" s="21"/>
    </row>
    <row r="11" spans="1:18" ht="12.75" customHeight="1">
      <c r="A11" s="101"/>
      <c r="B11" s="101"/>
      <c r="C11" s="101" t="s">
        <v>111</v>
      </c>
      <c r="D11" s="98"/>
      <c r="E11" s="98"/>
      <c r="F11" s="137">
        <v>0</v>
      </c>
      <c r="G11" s="102"/>
      <c r="H11" s="102"/>
      <c r="I11" s="102"/>
      <c r="J11" s="98"/>
      <c r="K11" s="98"/>
      <c r="L11" s="98"/>
      <c r="M11" s="98"/>
      <c r="N11" s="98"/>
      <c r="O11" s="98"/>
      <c r="P11" s="98"/>
      <c r="Q11" s="21"/>
      <c r="R11" s="21"/>
    </row>
    <row r="12" spans="1:18" ht="12.75" customHeight="1">
      <c r="A12" s="101"/>
      <c r="B12" s="101"/>
      <c r="C12" s="101" t="s">
        <v>12</v>
      </c>
      <c r="D12" s="98"/>
      <c r="E12" s="98"/>
      <c r="F12" s="137">
        <v>0</v>
      </c>
      <c r="G12" s="102"/>
      <c r="H12" s="102"/>
      <c r="I12" s="102"/>
      <c r="J12" s="98"/>
      <c r="K12" s="98"/>
      <c r="L12" s="98"/>
      <c r="M12" s="98"/>
      <c r="N12" s="98"/>
      <c r="O12" s="98"/>
      <c r="P12" s="98"/>
      <c r="Q12" s="21"/>
      <c r="R12" s="21"/>
    </row>
    <row r="13" spans="1:18" ht="12.75" customHeight="1">
      <c r="A13" s="101"/>
      <c r="B13" s="101"/>
      <c r="C13" s="101" t="s">
        <v>13</v>
      </c>
      <c r="D13" s="98"/>
      <c r="E13" s="98"/>
      <c r="F13" s="137">
        <v>0</v>
      </c>
      <c r="G13" s="102"/>
      <c r="H13" s="102"/>
      <c r="I13" s="102"/>
      <c r="J13" s="98"/>
      <c r="K13" s="98"/>
      <c r="L13" s="98"/>
      <c r="M13" s="98"/>
      <c r="N13" s="98"/>
      <c r="O13" s="98"/>
      <c r="P13" s="98"/>
      <c r="Q13" s="21"/>
      <c r="R13" s="21"/>
    </row>
    <row r="14" spans="1:18" ht="12.75" customHeight="1" thickBot="1">
      <c r="A14" s="101"/>
      <c r="B14" s="101"/>
      <c r="C14" s="101" t="s">
        <v>14</v>
      </c>
      <c r="D14" s="98"/>
      <c r="E14" s="98"/>
      <c r="F14" s="138">
        <v>0</v>
      </c>
      <c r="G14" s="102"/>
      <c r="H14" s="102"/>
      <c r="I14" s="102"/>
      <c r="J14" s="98"/>
      <c r="K14" s="98"/>
      <c r="L14" s="98"/>
      <c r="M14" s="98"/>
      <c r="N14" s="98"/>
      <c r="O14" s="98"/>
      <c r="P14" s="98"/>
      <c r="Q14" s="21"/>
      <c r="R14" s="21"/>
    </row>
    <row r="15" spans="1:18" ht="12.75" customHeight="1">
      <c r="A15" s="101"/>
      <c r="B15" s="101" t="s">
        <v>15</v>
      </c>
      <c r="C15" s="101"/>
      <c r="D15" s="98"/>
      <c r="E15" s="102"/>
      <c r="F15" s="102">
        <f>SUM(F10:F14)</f>
        <v>0</v>
      </c>
      <c r="G15" s="102"/>
      <c r="H15" s="102"/>
      <c r="I15" s="102"/>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37">
        <v>0</v>
      </c>
      <c r="G18" s="102"/>
      <c r="H18" s="102"/>
      <c r="I18" s="102"/>
      <c r="J18" s="103"/>
      <c r="K18" s="103"/>
      <c r="L18" s="103"/>
      <c r="M18" s="103"/>
      <c r="N18" s="103"/>
      <c r="O18" s="103"/>
      <c r="P18" s="103"/>
      <c r="Q18" s="23"/>
      <c r="R18" s="23"/>
    </row>
    <row r="19" spans="1:18" ht="12.75" customHeight="1">
      <c r="A19" s="101"/>
      <c r="B19" s="101"/>
      <c r="C19" s="101" t="str">
        <f>'1. Required Start-Up Funds'!C9</f>
        <v>Buildings</v>
      </c>
      <c r="D19" s="98"/>
      <c r="E19" s="102"/>
      <c r="F19" s="137">
        <v>0</v>
      </c>
      <c r="G19" s="102"/>
      <c r="H19" s="102"/>
      <c r="I19" s="102"/>
      <c r="J19" s="102"/>
      <c r="K19" s="102"/>
      <c r="L19" s="102"/>
      <c r="M19" s="102"/>
      <c r="N19" s="102"/>
      <c r="O19" s="102"/>
      <c r="P19" s="102"/>
      <c r="Q19" s="22"/>
      <c r="R19" s="22"/>
    </row>
    <row r="20" spans="1:18" ht="12.75" customHeight="1">
      <c r="A20" s="101"/>
      <c r="B20" s="101"/>
      <c r="C20" s="101" t="str">
        <f>'1. Required Start-Up Funds'!C10</f>
        <v>Leasehold Improvements</v>
      </c>
      <c r="D20" s="98"/>
      <c r="E20" s="102"/>
      <c r="F20" s="137">
        <v>0</v>
      </c>
      <c r="G20" s="102"/>
      <c r="H20" s="102"/>
      <c r="I20" s="102"/>
      <c r="J20" s="102"/>
      <c r="K20" s="102"/>
      <c r="L20" s="102"/>
      <c r="M20" s="102"/>
      <c r="N20" s="102"/>
      <c r="O20" s="102"/>
      <c r="P20" s="102"/>
      <c r="Q20" s="22"/>
      <c r="R20" s="22"/>
    </row>
    <row r="21" spans="1:18" ht="12.75" customHeight="1">
      <c r="A21" s="101"/>
      <c r="B21" s="101"/>
      <c r="C21" s="101" t="str">
        <f>'1. Required Start-Up Funds'!C11</f>
        <v>Equipment</v>
      </c>
      <c r="D21" s="98"/>
      <c r="E21" s="103"/>
      <c r="F21" s="137">
        <v>0</v>
      </c>
      <c r="G21" s="102"/>
      <c r="H21" s="102"/>
      <c r="I21" s="102"/>
      <c r="J21" s="103"/>
      <c r="K21" s="103"/>
      <c r="L21" s="103"/>
      <c r="M21" s="103"/>
      <c r="N21" s="103"/>
      <c r="O21" s="103"/>
      <c r="P21" s="103"/>
      <c r="Q21" s="23"/>
      <c r="R21" s="23"/>
    </row>
    <row r="22" spans="1:18" ht="12.75" customHeight="1">
      <c r="A22" s="101"/>
      <c r="B22" s="101"/>
      <c r="C22" s="101" t="str">
        <f>'1. Required Start-Up Funds'!C12</f>
        <v>Furniture and Fixtures</v>
      </c>
      <c r="D22" s="98"/>
      <c r="E22" s="103"/>
      <c r="F22" s="137">
        <v>0</v>
      </c>
      <c r="G22" s="102"/>
      <c r="H22" s="102"/>
      <c r="I22" s="102"/>
      <c r="J22" s="103"/>
      <c r="K22" s="103"/>
      <c r="L22" s="103"/>
      <c r="M22" s="103"/>
      <c r="N22" s="103"/>
      <c r="O22" s="103"/>
      <c r="P22" s="103"/>
      <c r="Q22" s="23"/>
      <c r="R22" s="23"/>
    </row>
    <row r="23" spans="1:18" ht="12.75" customHeight="1">
      <c r="A23" s="101"/>
      <c r="B23" s="101"/>
      <c r="C23" s="101" t="str">
        <f>'1. Required Start-Up Funds'!C13</f>
        <v>Vehicles</v>
      </c>
      <c r="D23" s="98"/>
      <c r="E23" s="103"/>
      <c r="F23" s="137">
        <v>0</v>
      </c>
      <c r="G23" s="102"/>
      <c r="H23" s="102"/>
      <c r="I23" s="102"/>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138">
        <v>0</v>
      </c>
      <c r="G24" s="102"/>
      <c r="H24" s="102"/>
      <c r="I24" s="102"/>
      <c r="J24" s="102"/>
      <c r="K24" s="102"/>
      <c r="L24" s="102"/>
      <c r="M24" s="102"/>
      <c r="N24" s="102"/>
      <c r="O24" s="102"/>
      <c r="P24" s="102"/>
      <c r="Q24" s="22"/>
      <c r="R24" s="22"/>
    </row>
    <row r="25" spans="1:18" ht="12.75" customHeight="1">
      <c r="A25" s="101"/>
      <c r="B25" s="101" t="s">
        <v>148</v>
      </c>
      <c r="C25" s="101"/>
      <c r="D25" s="98"/>
      <c r="E25" s="102"/>
      <c r="F25" s="102">
        <f>SUM(F18:F24)</f>
        <v>0</v>
      </c>
      <c r="G25" s="102"/>
      <c r="H25" s="102"/>
      <c r="I25" s="102"/>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37">
        <v>0</v>
      </c>
      <c r="G27" s="102"/>
      <c r="H27" s="102"/>
      <c r="I27" s="102"/>
      <c r="J27" s="98"/>
      <c r="K27" s="98"/>
      <c r="L27" s="98"/>
      <c r="M27" s="98"/>
      <c r="N27" s="98"/>
      <c r="O27" s="98"/>
      <c r="P27" s="98"/>
      <c r="Q27" s="21"/>
      <c r="R27" s="21"/>
    </row>
    <row r="28" spans="1:18" ht="12.75" customHeight="1" thickBot="1">
      <c r="A28" s="1"/>
      <c r="B28" s="1"/>
      <c r="C28" s="1"/>
      <c r="D28" s="45"/>
      <c r="E28" s="98"/>
      <c r="F28" s="57"/>
      <c r="G28" s="102"/>
      <c r="H28" s="102"/>
      <c r="I28" s="102"/>
      <c r="J28" s="98"/>
      <c r="K28" s="98"/>
      <c r="L28" s="98"/>
      <c r="M28" s="98"/>
      <c r="N28" s="98"/>
      <c r="O28" s="98"/>
      <c r="P28" s="98"/>
      <c r="Q28" s="21"/>
      <c r="R28" s="21"/>
    </row>
    <row r="29" spans="1:18" ht="15.75" customHeight="1" thickBot="1">
      <c r="A29" s="1" t="s">
        <v>17</v>
      </c>
      <c r="B29" s="1"/>
      <c r="C29" s="1"/>
      <c r="D29" s="45"/>
      <c r="E29" s="98"/>
      <c r="F29" s="65">
        <f>INT(F15+F25-F27)</f>
        <v>0</v>
      </c>
      <c r="G29" s="102"/>
      <c r="H29" s="102"/>
      <c r="I29" s="102"/>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37">
        <v>0</v>
      </c>
      <c r="G35" s="102"/>
      <c r="H35" s="102"/>
      <c r="I35" s="102"/>
      <c r="J35" s="102"/>
      <c r="K35" s="102"/>
      <c r="L35" s="102"/>
      <c r="M35" s="102"/>
      <c r="N35" s="102"/>
      <c r="O35" s="102"/>
      <c r="P35" s="102"/>
      <c r="Q35" s="22"/>
      <c r="R35" s="22"/>
    </row>
    <row r="36" spans="1:18" ht="12.75" customHeight="1">
      <c r="A36" s="1"/>
      <c r="B36" s="1"/>
      <c r="C36" s="1" t="s">
        <v>20</v>
      </c>
      <c r="D36" s="45"/>
      <c r="E36" s="103"/>
      <c r="F36" s="137">
        <v>0</v>
      </c>
      <c r="G36" s="102"/>
      <c r="H36" s="102"/>
      <c r="I36" s="102"/>
      <c r="J36" s="103"/>
      <c r="K36" s="103"/>
      <c r="L36" s="103"/>
      <c r="M36" s="103"/>
      <c r="N36" s="103"/>
      <c r="O36" s="103"/>
      <c r="P36" s="103"/>
      <c r="Q36" s="23"/>
      <c r="R36" s="21"/>
    </row>
    <row r="37" spans="1:18" ht="12.75" customHeight="1">
      <c r="A37" s="1"/>
      <c r="B37" s="1"/>
      <c r="C37" s="1" t="s">
        <v>21</v>
      </c>
      <c r="D37" s="45"/>
      <c r="E37" s="98"/>
      <c r="F37" s="137">
        <v>0</v>
      </c>
      <c r="G37" s="102"/>
      <c r="H37" s="102"/>
      <c r="I37" s="102"/>
      <c r="J37" s="98"/>
      <c r="K37" s="98"/>
      <c r="L37" s="98"/>
      <c r="M37" s="98"/>
      <c r="N37" s="98"/>
      <c r="O37" s="98"/>
      <c r="P37" s="98"/>
      <c r="Q37" s="21"/>
      <c r="R37" s="21"/>
    </row>
    <row r="38" spans="1:18" ht="12.75" customHeight="1" thickBot="1">
      <c r="A38" s="1"/>
      <c r="B38" s="1"/>
      <c r="C38" s="1" t="s">
        <v>124</v>
      </c>
      <c r="D38" s="45"/>
      <c r="E38" s="98"/>
      <c r="F38" s="138">
        <v>0</v>
      </c>
      <c r="G38" s="102"/>
      <c r="H38" s="102"/>
      <c r="I38" s="102"/>
      <c r="J38" s="98"/>
      <c r="K38" s="98"/>
      <c r="L38" s="98"/>
      <c r="M38" s="98"/>
      <c r="N38" s="98"/>
      <c r="O38" s="98"/>
      <c r="P38" s="98"/>
      <c r="Q38" s="21"/>
      <c r="R38" s="21"/>
    </row>
    <row r="39" spans="1:18" ht="12.75" customHeight="1">
      <c r="A39" s="1"/>
      <c r="B39" s="1" t="s">
        <v>23</v>
      </c>
      <c r="C39" s="1"/>
      <c r="D39" s="45"/>
      <c r="E39" s="98"/>
      <c r="F39" s="102">
        <f>SUM(F35:F38)</f>
        <v>0</v>
      </c>
      <c r="G39" s="102"/>
      <c r="H39" s="102"/>
      <c r="I39" s="102"/>
      <c r="J39" s="98"/>
      <c r="K39" s="98"/>
      <c r="L39" s="98"/>
      <c r="M39" s="98"/>
      <c r="N39" s="98"/>
      <c r="O39" s="98"/>
      <c r="P39" s="98"/>
      <c r="Q39" s="21"/>
      <c r="R39" s="21"/>
    </row>
    <row r="40" spans="1:18" ht="12.75" customHeight="1">
      <c r="A40" s="1"/>
      <c r="B40" s="1"/>
      <c r="C40" s="1"/>
      <c r="D40" s="45"/>
      <c r="E40" s="45"/>
      <c r="F40" s="53"/>
      <c r="G40" s="53"/>
      <c r="H40" s="53"/>
      <c r="I40" s="102"/>
      <c r="J40" s="45"/>
      <c r="K40" s="45"/>
      <c r="L40" s="45"/>
      <c r="M40" s="45"/>
      <c r="N40" s="45"/>
      <c r="O40" s="45"/>
      <c r="P40" s="45"/>
      <c r="Q40" s="7"/>
      <c r="R40" s="7"/>
    </row>
    <row r="41" spans="1:18" ht="12.75" customHeight="1">
      <c r="A41" s="1"/>
      <c r="B41" s="1" t="s">
        <v>24</v>
      </c>
      <c r="C41" s="1"/>
      <c r="D41" s="45"/>
      <c r="E41" s="45"/>
      <c r="F41" s="53"/>
      <c r="G41" s="53"/>
      <c r="H41" s="53"/>
      <c r="I41" s="102"/>
      <c r="J41" s="45"/>
      <c r="K41" s="45"/>
      <c r="L41" s="45"/>
      <c r="M41" s="45"/>
      <c r="N41" s="45"/>
      <c r="O41" s="45"/>
      <c r="P41" s="45"/>
      <c r="Q41" s="7"/>
      <c r="R41" s="7"/>
    </row>
    <row r="42" spans="1:18" ht="12.75" customHeight="1">
      <c r="A42" s="1"/>
      <c r="B42" s="1"/>
      <c r="C42" s="1" t="s">
        <v>25</v>
      </c>
      <c r="D42" s="45"/>
      <c r="E42" s="45"/>
      <c r="F42" s="139">
        <v>0</v>
      </c>
      <c r="G42" s="53"/>
      <c r="H42" s="53"/>
      <c r="I42" s="102"/>
      <c r="J42" s="45"/>
      <c r="K42" s="45"/>
      <c r="L42" s="45"/>
      <c r="M42" s="45"/>
      <c r="N42" s="45"/>
      <c r="O42" s="45"/>
      <c r="P42" s="45"/>
      <c r="Q42" s="7"/>
      <c r="R42" s="7"/>
    </row>
    <row r="43" spans="1:18" ht="12.75" customHeight="1">
      <c r="A43" s="1"/>
      <c r="B43" s="1"/>
      <c r="C43" s="1" t="s">
        <v>26</v>
      </c>
      <c r="D43" s="45"/>
      <c r="E43" s="45"/>
      <c r="F43" s="139">
        <v>0</v>
      </c>
      <c r="G43" s="53"/>
      <c r="H43" s="53"/>
      <c r="I43" s="102"/>
      <c r="J43" s="45"/>
      <c r="K43" s="45"/>
      <c r="L43" s="45"/>
      <c r="M43" s="45"/>
      <c r="N43" s="45"/>
      <c r="O43" s="45"/>
      <c r="P43" s="45"/>
      <c r="Q43" s="7"/>
      <c r="R43" s="7"/>
    </row>
    <row r="44" spans="1:18" ht="12.75" customHeight="1" thickBot="1">
      <c r="A44" s="1"/>
      <c r="B44" s="1"/>
      <c r="C44" s="1" t="s">
        <v>27</v>
      </c>
      <c r="D44" s="45"/>
      <c r="E44" s="45"/>
      <c r="F44" s="138">
        <v>0</v>
      </c>
      <c r="G44" s="102"/>
      <c r="H44" s="53"/>
      <c r="I44" s="102"/>
      <c r="J44" s="45"/>
      <c r="K44" s="45"/>
      <c r="L44" s="45"/>
      <c r="M44" s="45"/>
      <c r="N44" s="45"/>
      <c r="O44" s="45"/>
      <c r="P44" s="45"/>
      <c r="Q44" s="7"/>
      <c r="R44" s="7"/>
    </row>
    <row r="45" spans="1:16" ht="12.75" customHeight="1">
      <c r="A45" s="1"/>
      <c r="B45" s="1" t="s">
        <v>134</v>
      </c>
      <c r="C45" s="1"/>
      <c r="D45" s="45"/>
      <c r="E45" s="45"/>
      <c r="F45" s="53">
        <f>F42+F43-F44</f>
        <v>0</v>
      </c>
      <c r="G45" s="53"/>
      <c r="H45" s="53"/>
      <c r="I45" s="102"/>
      <c r="J45" s="45"/>
      <c r="K45" s="45"/>
      <c r="L45" s="45"/>
      <c r="M45" s="45"/>
      <c r="N45" s="45"/>
      <c r="O45" s="45"/>
      <c r="P45" s="45"/>
    </row>
    <row r="46" spans="1:16" ht="12.75" customHeight="1" thickBot="1">
      <c r="A46" s="1"/>
      <c r="B46" s="1"/>
      <c r="C46" s="1"/>
      <c r="D46" s="45"/>
      <c r="E46" s="45"/>
      <c r="F46" s="57"/>
      <c r="G46" s="102"/>
      <c r="H46" s="53"/>
      <c r="I46" s="102"/>
      <c r="J46" s="45"/>
      <c r="K46" s="45"/>
      <c r="L46" s="45"/>
      <c r="M46" s="45"/>
      <c r="N46" s="45"/>
      <c r="O46" s="45"/>
      <c r="P46" s="45"/>
    </row>
    <row r="47" spans="1:16" ht="15.75" customHeight="1" thickBot="1">
      <c r="A47" s="1" t="s">
        <v>165</v>
      </c>
      <c r="B47" s="1"/>
      <c r="C47" s="1"/>
      <c r="D47" s="45"/>
      <c r="E47" s="45"/>
      <c r="F47" s="65">
        <f>INT(F39+F45)</f>
        <v>0</v>
      </c>
      <c r="G47" s="102"/>
      <c r="H47" s="53"/>
      <c r="I47" s="102"/>
      <c r="J47" s="45"/>
      <c r="K47" s="45"/>
      <c r="L47" s="45"/>
      <c r="M47" s="45"/>
      <c r="N47" s="45"/>
      <c r="O47" s="45"/>
      <c r="P47" s="45"/>
    </row>
    <row r="48" spans="1:16" ht="12.75" customHeight="1" thickTop="1">
      <c r="A48" s="1"/>
      <c r="B48" s="1"/>
      <c r="C48" s="1"/>
      <c r="D48" s="45"/>
      <c r="E48" s="45"/>
      <c r="F48" s="45"/>
      <c r="G48" s="45"/>
      <c r="H48" s="45"/>
      <c r="I48" s="98"/>
      <c r="J48" s="45"/>
      <c r="K48" s="45"/>
      <c r="L48" s="45"/>
      <c r="M48" s="45"/>
      <c r="N48" s="45"/>
      <c r="O48" s="45"/>
      <c r="P48" s="45"/>
    </row>
    <row r="49" spans="1:16" ht="12.75" customHeight="1">
      <c r="A49" s="1"/>
      <c r="B49" s="1"/>
      <c r="C49" s="1"/>
      <c r="D49" s="45"/>
      <c r="E49" s="45"/>
      <c r="F49" s="45"/>
      <c r="G49" s="45"/>
      <c r="H49" s="45"/>
      <c r="I49" s="98"/>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98"/>
      <c r="J50" s="45"/>
      <c r="K50" s="45"/>
      <c r="L50" s="45"/>
      <c r="M50" s="45"/>
      <c r="N50" s="45"/>
      <c r="O50" s="45"/>
      <c r="P50" s="45"/>
    </row>
    <row r="51" spans="1:16" ht="12.75" customHeight="1">
      <c r="A51" s="1"/>
      <c r="B51" s="1"/>
      <c r="C51" s="1"/>
      <c r="D51" s="45"/>
      <c r="E51" s="45"/>
      <c r="F51" s="45"/>
      <c r="G51" s="45"/>
      <c r="H51" s="45"/>
      <c r="I51" s="98"/>
      <c r="J51" s="45"/>
      <c r="K51" s="45"/>
      <c r="L51" s="45"/>
      <c r="M51" s="45"/>
      <c r="N51" s="45"/>
      <c r="O51" s="45"/>
      <c r="P51" s="45"/>
    </row>
    <row r="52" spans="1:16" ht="12.75" customHeight="1">
      <c r="A52" s="1"/>
      <c r="B52" s="1"/>
      <c r="C52" s="1"/>
      <c r="D52" s="45"/>
      <c r="E52" s="45"/>
      <c r="F52" s="45"/>
      <c r="G52" s="45"/>
      <c r="H52" s="45"/>
      <c r="I52" s="98"/>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Ian Grant</cp:lastModifiedBy>
  <cp:lastPrinted>2011-11-16T19:52:37Z</cp:lastPrinted>
  <dcterms:created xsi:type="dcterms:W3CDTF">2006-04-19T18:37:42Z</dcterms:created>
  <dcterms:modified xsi:type="dcterms:W3CDTF">2011-12-13T22:34:38Z</dcterms:modified>
  <cp:category/>
  <cp:version/>
  <cp:contentType/>
  <cp:contentStatus/>
</cp:coreProperties>
</file>